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 tabRatio="860" firstSheet="16" activeTab="21"/>
  </bookViews>
  <sheets>
    <sheet name="Запчастини" sheetId="1" r:id="rId1"/>
    <sheet name="Запч2022" sheetId="7" r:id="rId2"/>
    <sheet name="Запч2025" sheetId="23" r:id="rId3"/>
    <sheet name="Запч2024" sheetId="19" r:id="rId4"/>
    <sheet name="Запч2023" sheetId="12" r:id="rId5"/>
    <sheet name="Бензин" sheetId="2" r:id="rId6"/>
    <sheet name="Бенз2022" sheetId="8" r:id="rId7"/>
    <sheet name="Бензин 2024" sheetId="20" r:id="rId8"/>
    <sheet name="Бензин 2025" sheetId="24" r:id="rId9"/>
    <sheet name="Бензин2023" sheetId="13" r:id="rId10"/>
    <sheet name="Енергоносії" sheetId="3" r:id="rId11"/>
    <sheet name="Енерг2022" sheetId="9" r:id="rId12"/>
    <sheet name="Енерг2023" sheetId="11" r:id="rId13"/>
    <sheet name="Послуги" sheetId="4" r:id="rId14"/>
    <sheet name="Посл2022" sheetId="10" r:id="rId15"/>
    <sheet name="Послуги 2024" sheetId="21" r:id="rId16"/>
    <sheet name="Послуги 2025" sheetId="25" r:id="rId17"/>
    <sheet name="Посл2023" sheetId="14" r:id="rId18"/>
    <sheet name="Оплата праці 2025" sheetId="26" r:id="rId19"/>
    <sheet name="5.Оплата праці 2024" sheetId="17" r:id="rId20"/>
    <sheet name="5.Оплата праці 2023 " sheetId="15" r:id="rId21"/>
    <sheet name="Оснащення 2025" sheetId="27" r:id="rId22"/>
    <sheet name="Оснащення 2024" sheetId="22" r:id="rId23"/>
    <sheet name="Оснащення 2023" sheetId="16" r:id="rId24"/>
    <sheet name="Оснащення2021" sheetId="5" r:id="rId25"/>
  </sheets>
  <calcPr calcId="125725"/>
</workbook>
</file>

<file path=xl/calcChain.xml><?xml version="1.0" encoding="utf-8"?>
<calcChain xmlns="http://schemas.openxmlformats.org/spreadsheetml/2006/main">
  <c r="H9" i="25"/>
  <c r="H6" i="24"/>
  <c r="H7"/>
  <c r="H8"/>
  <c r="H9"/>
  <c r="H10"/>
  <c r="H11"/>
  <c r="H12"/>
  <c r="H13"/>
  <c r="H5"/>
  <c r="H13" i="23"/>
  <c r="F16"/>
  <c r="F14" i="24"/>
  <c r="H14" s="1"/>
  <c r="F11" i="25"/>
  <c r="H7" i="26"/>
  <c r="G13" i="20"/>
  <c r="G15" i="24" s="1"/>
  <c r="J6" i="26"/>
  <c r="J7" s="1"/>
  <c r="G15" i="12"/>
  <c r="G15" i="19"/>
  <c r="G17" i="23" s="1"/>
  <c r="G15" i="13"/>
  <c r="G14" i="11"/>
  <c r="I8" i="27"/>
  <c r="F8"/>
  <c r="G8"/>
  <c r="H8"/>
  <c r="H6"/>
  <c r="I7" i="26"/>
  <c r="H6" i="25"/>
  <c r="H7"/>
  <c r="H8"/>
  <c r="H10"/>
  <c r="G11"/>
  <c r="H16" i="23"/>
  <c r="H15"/>
  <c r="H14"/>
  <c r="H12"/>
  <c r="H11"/>
  <c r="H10"/>
  <c r="H9"/>
  <c r="H8"/>
  <c r="H7"/>
  <c r="H10" i="22"/>
  <c r="H11"/>
  <c r="H9"/>
  <c r="H8" i="21"/>
  <c r="H5" i="20"/>
  <c r="H12" i="19"/>
  <c r="F14"/>
  <c r="H14" s="1"/>
  <c r="F12" i="20"/>
  <c r="H12" s="1"/>
  <c r="F13" i="22"/>
  <c r="G13"/>
  <c r="H13"/>
  <c r="H6" i="17"/>
  <c r="H7"/>
  <c r="F13" i="21"/>
  <c r="F7" i="17"/>
  <c r="H11" i="20"/>
  <c r="H10"/>
  <c r="H9"/>
  <c r="H8"/>
  <c r="H7"/>
  <c r="H6"/>
  <c r="H4"/>
  <c r="H7" i="19"/>
  <c r="H8"/>
  <c r="H9"/>
  <c r="H10"/>
  <c r="H11"/>
  <c r="H13"/>
  <c r="H6"/>
  <c r="I13" i="22"/>
  <c r="H12"/>
  <c r="H8"/>
  <c r="H7"/>
  <c r="H6"/>
  <c r="H5"/>
  <c r="H4"/>
  <c r="H6" i="21"/>
  <c r="H7"/>
  <c r="H13" s="1"/>
  <c r="H9"/>
  <c r="H10"/>
  <c r="H11"/>
  <c r="H12"/>
  <c r="G13"/>
  <c r="G7" i="17"/>
  <c r="H12" i="16"/>
  <c r="H13"/>
  <c r="H14"/>
  <c r="H15"/>
  <c r="H16"/>
  <c r="H17"/>
  <c r="H18"/>
  <c r="G19"/>
  <c r="F19"/>
  <c r="H19" s="1"/>
  <c r="H6" i="15"/>
  <c r="H7" s="1"/>
  <c r="F7"/>
  <c r="F8" i="17" s="1"/>
  <c r="G7" i="15"/>
  <c r="G8" i="17" s="1"/>
  <c r="G13" i="14"/>
  <c r="G12" i="25" s="1"/>
  <c r="I19" i="16"/>
  <c r="H11"/>
  <c r="H10"/>
  <c r="H9"/>
  <c r="H8"/>
  <c r="H7"/>
  <c r="H6"/>
  <c r="F13" i="14"/>
  <c r="F13" i="11"/>
  <c r="H13" s="1"/>
  <c r="F14" i="13"/>
  <c r="H14" s="1"/>
  <c r="F14" i="12"/>
  <c r="H14" s="1"/>
  <c r="H12" i="14"/>
  <c r="H11"/>
  <c r="H10"/>
  <c r="H9"/>
  <c r="H8"/>
  <c r="H7"/>
  <c r="H6"/>
  <c r="H13" s="1"/>
  <c r="H7" i="13"/>
  <c r="H13"/>
  <c r="H12"/>
  <c r="H11"/>
  <c r="H10"/>
  <c r="H9"/>
  <c r="H8"/>
  <c r="H6"/>
  <c r="H13" i="12"/>
  <c r="H12"/>
  <c r="H11"/>
  <c r="H10"/>
  <c r="H9"/>
  <c r="H8"/>
  <c r="H7"/>
  <c r="H6"/>
  <c r="H12" i="11"/>
  <c r="H11"/>
  <c r="H10"/>
  <c r="H9"/>
  <c r="H8"/>
  <c r="H7"/>
  <c r="H6"/>
  <c r="F9" i="10"/>
  <c r="H9" s="1"/>
  <c r="H8"/>
  <c r="H7"/>
  <c r="H6"/>
  <c r="H7" i="8"/>
  <c r="H8"/>
  <c r="H9"/>
  <c r="H10"/>
  <c r="H11"/>
  <c r="H12"/>
  <c r="H13"/>
  <c r="H14"/>
  <c r="H15"/>
  <c r="H6"/>
  <c r="H7" i="7"/>
  <c r="H8"/>
  <c r="H9"/>
  <c r="H10"/>
  <c r="H11"/>
  <c r="H12"/>
  <c r="H13"/>
  <c r="H14"/>
  <c r="H15"/>
  <c r="H16"/>
  <c r="H6"/>
  <c r="F13" i="9"/>
  <c r="H13" s="1"/>
  <c r="H12"/>
  <c r="H11"/>
  <c r="H10"/>
  <c r="H9"/>
  <c r="H8"/>
  <c r="H7"/>
  <c r="H6"/>
  <c r="F16" i="8"/>
  <c r="H16"/>
  <c r="F17" i="7"/>
  <c r="H17"/>
  <c r="F13" i="3"/>
  <c r="F14" i="11" s="1"/>
  <c r="F17" i="4"/>
  <c r="F12" i="25" s="1"/>
  <c r="H12" s="1"/>
  <c r="F16" i="1"/>
  <c r="F15" i="12" s="1"/>
  <c r="H16" i="1"/>
  <c r="H15" i="19" s="1"/>
  <c r="F16" i="2"/>
  <c r="F13" i="20" s="1"/>
  <c r="F15" i="24" s="1"/>
  <c r="H16" i="2"/>
  <c r="H13" i="20" s="1"/>
  <c r="H15" i="24" s="1"/>
  <c r="G13" i="5"/>
  <c r="G14" i="22" s="1"/>
  <c r="G9" i="27" s="1"/>
  <c r="F13" i="5"/>
  <c r="F14" i="22" s="1"/>
  <c r="F9" i="27" s="1"/>
  <c r="H7" i="5"/>
  <c r="H8"/>
  <c r="H9"/>
  <c r="H10"/>
  <c r="H11"/>
  <c r="H12"/>
  <c r="H6"/>
  <c r="H7" i="4"/>
  <c r="H8"/>
  <c r="H9"/>
  <c r="H10"/>
  <c r="H11"/>
  <c r="H12"/>
  <c r="H13"/>
  <c r="H14"/>
  <c r="H15"/>
  <c r="H16"/>
  <c r="H6"/>
  <c r="H13" i="3"/>
  <c r="H14" i="11" s="1"/>
  <c r="H7" i="3"/>
  <c r="H8"/>
  <c r="H9"/>
  <c r="H10"/>
  <c r="H11"/>
  <c r="H12"/>
  <c r="H6"/>
  <c r="H11" i="25" l="1"/>
  <c r="J8" i="26"/>
  <c r="H8" i="17"/>
  <c r="H17" i="4"/>
  <c r="H13" i="5"/>
  <c r="F14" i="14"/>
  <c r="F14" i="21"/>
  <c r="F15" i="13"/>
  <c r="H15"/>
  <c r="H15" i="12"/>
  <c r="G20" i="16"/>
  <c r="I8" i="26"/>
  <c r="I9" s="1"/>
  <c r="H8"/>
  <c r="F15" i="19"/>
  <c r="G14" i="14"/>
  <c r="G8" i="15" s="1"/>
  <c r="G14" i="21"/>
  <c r="G9" i="17" s="1"/>
  <c r="F20" i="16"/>
  <c r="F8" i="15" l="1"/>
  <c r="H14" i="14"/>
  <c r="H17" i="23"/>
  <c r="F17"/>
  <c r="F9" i="17"/>
  <c r="H14" i="22"/>
  <c r="H9" i="27" s="1"/>
  <c r="H20" i="16"/>
  <c r="H8" i="15" s="1"/>
  <c r="H14" i="21"/>
  <c r="H9" i="17" l="1"/>
  <c r="J9" i="26"/>
</calcChain>
</file>

<file path=xl/comments1.xml><?xml version="1.0" encoding="utf-8"?>
<comments xmlns="http://schemas.openxmlformats.org/spreadsheetml/2006/main">
  <authors>
    <author>User</author>
  </authors>
  <commentList>
    <comment ref="B1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<sst xmlns="http://schemas.openxmlformats.org/spreadsheetml/2006/main" count="1005" uniqueCount="197">
  <si>
    <t>Заходи програми</t>
  </si>
  <si>
    <t>Відповідальний за виконання</t>
  </si>
  <si>
    <t>Найменування</t>
  </si>
  <si>
    <t>Рік</t>
  </si>
  <si>
    <t>Бюджет ОТГ</t>
  </si>
  <si>
    <t>Загальний</t>
  </si>
  <si>
    <t>Спеціальний</t>
  </si>
  <si>
    <t>Всього</t>
  </si>
  <si>
    <t>Очікуваний результат</t>
  </si>
  <si>
    <t>забезпечення запасними частинами автомобіль Опель Комбо АХ 3607СЕ</t>
  </si>
  <si>
    <t>КНП ЦПМД Зачепилівської селищної ради</t>
  </si>
  <si>
    <t>придбання запасних частин</t>
  </si>
  <si>
    <t>надання першої необхідної допомоги</t>
  </si>
  <si>
    <t>Забезпечення запасними частинами автомобіль ВАЗ 21041 АХ7628ВХ</t>
  </si>
  <si>
    <t>Забезпечення запасними частинами ЗАЗ 110206 АХ1775ЕМ</t>
  </si>
  <si>
    <t>Забезпечення запасними частинами автомобіль ЗАЗ 110207 АХ8298ААПЗ с. Сомівка</t>
  </si>
  <si>
    <t>Забезпечення запасними частинами автомобіль ЗАЗ 110206 АХ1870ЕМ АЗПСМ с. Рунівщина</t>
  </si>
  <si>
    <t>Забезпечення запасними частинами автомобіль ЗАЗ 110206 АХ1772ЕМ АЗПСМ с. Леб'яже</t>
  </si>
  <si>
    <t>Забезпечення запасними частинами автомобіль ЗАЗ110206 АХ1773ЕМ АЗПСМ с. Нове Мажарове</t>
  </si>
  <si>
    <t>Забезпечення запасними  частинами автомобіль ЗАЗ 110206 АХ0425АА АЗПСМ с. Бердянка</t>
  </si>
  <si>
    <t>забезпечення паливно-мастильними матеріалами автомобіль Опель Комбо АХ 3607СЕ</t>
  </si>
  <si>
    <t>Забезпечення паливно-мастильними матеріалами автомобіль ВАЗ 21041 АХ7628ВХ</t>
  </si>
  <si>
    <t>Забезпечення паливно-мастильними матеріалами автомобіль ЗАЗ 110206 АХ1775ЕМ</t>
  </si>
  <si>
    <t>Забезпечення паливно-мастильними матеріалами автомобіль ЗАЗ 110207 АХ8298ААПЗ с. Сомівка</t>
  </si>
  <si>
    <t>Забезпечення паливно-мастильними матеріалами автомобіль ЗАЗ 110206 АХ1870ЕМ АЗПСМ с. Рунівщина</t>
  </si>
  <si>
    <t>Забезпечення паливно-мастильними м атеріалами автомобіль ЗАЗ 110206 АХ1772ЕМ АЗПСМ с. Леб'яже</t>
  </si>
  <si>
    <t>Забезпечення паливно-мастильними матеріалами автомобіль ЗАЗ110206 АХ1773ЕМ АЗПСМ с. Нове Мажарове</t>
  </si>
  <si>
    <t>Забезпечення паливно-мастильними матеріалами автомобіль ЗАЗ 110206 АХ0425АА АЗПСМ с. Бердянка</t>
  </si>
  <si>
    <t>Забезпечення паливно-мастильними матеріалами автомобіль Renault DUSTER АХ3586НТ АЗПСМ с. Бердянка</t>
  </si>
  <si>
    <t>придбання паливно-мастильних матеріалів</t>
  </si>
  <si>
    <t>оплата комунальних послуг, енергоносіїв</t>
  </si>
  <si>
    <t>витрати на теплопостачання</t>
  </si>
  <si>
    <t>підвищення ефективності роботи КНП</t>
  </si>
  <si>
    <t>витрати на електроенергію</t>
  </si>
  <si>
    <t>витрати на водопостачання, водовідведення</t>
  </si>
  <si>
    <t>витрати на природний газ</t>
  </si>
  <si>
    <t>витрати на тверде паливо (вугілля кам'яне)</t>
  </si>
  <si>
    <t>витрати на тверде паливо (дрова)</t>
  </si>
  <si>
    <t>витрати на викачку нечистот та вивіз побутових відходів</t>
  </si>
  <si>
    <t>Супровід електронної системи охорони здоров'я</t>
  </si>
  <si>
    <t>програма МЕДСТАР SOLUSHEN</t>
  </si>
  <si>
    <t>збір та надійне зберігання, конфіденційність інформації</t>
  </si>
  <si>
    <t>Профілактичні вимірювання електрообладнання силової та освітлювальної електропроводки, заземлюючих пристроїв приміщень</t>
  </si>
  <si>
    <t>оплата за профілактичне вимірювання</t>
  </si>
  <si>
    <t>виконання нормативів безпеки, запобігання аварій і пожеж</t>
  </si>
  <si>
    <t>Викиди забруднюючих речовин в атмосферне повітря</t>
  </si>
  <si>
    <t>оплата за отримання дозволу на викиди забруднюючих речовин</t>
  </si>
  <si>
    <t>виконання нормативів ДПС</t>
  </si>
  <si>
    <t>Страхування транспортних засобів</t>
  </si>
  <si>
    <t>оплата послуг із страхування автомобілів</t>
  </si>
  <si>
    <t>виконання нормативів охорони праці</t>
  </si>
  <si>
    <t>оплата послуг зі страхування персоналу</t>
  </si>
  <si>
    <t>Страхування водіїв</t>
  </si>
  <si>
    <t xml:space="preserve">Послуги пожежної сигналізації </t>
  </si>
  <si>
    <t>оплата послуг пожежної сигналізації</t>
  </si>
  <si>
    <t>виконання нормативів безпеки</t>
  </si>
  <si>
    <t>Послуги охоронної сигналізації</t>
  </si>
  <si>
    <t>Доступ до мережі інтернет Бердянка, Рунівщина, Зачепилівка</t>
  </si>
  <si>
    <t>оплата послуг доступу до інтернет (телекомунікаційні послуги)</t>
  </si>
  <si>
    <t>збір інформації, забезпечення доступу інформації</t>
  </si>
  <si>
    <t>Переєрестрація автомобілів</t>
  </si>
  <si>
    <t>оплата послуг переєрестрації автотранспортних засобів</t>
  </si>
  <si>
    <t>виконання нормативів експлуатації автомобілів</t>
  </si>
  <si>
    <t>Розділ ІV: Матеріальне забезпечення закладів</t>
  </si>
  <si>
    <t>придбання вогнегасників на автотранспортні засоби</t>
  </si>
  <si>
    <t>придбання вогнегасників для приміщень</t>
  </si>
  <si>
    <t>Забезпечення запасними частинами автомобіль ЗАЗ 110206 АХ1816ЕМ АЗПСМ с. Рунівщина для обслуговування населення ФП с. Чернещина,адреса с.Новоселівка</t>
  </si>
  <si>
    <t xml:space="preserve">Забезпечення паливно-мастильними матеріалами автомобіль ЗАЗ 110206 АХ1816ЕМ АЗПСМ с. Рунівщина для обслуговування населення ФП с. Чернещина за адресою с.Новоселівка </t>
  </si>
  <si>
    <t>Сервісне обслуговування автомобіля Renault DUSTER АХ3586НТ АЗПСМ с. Бердянка</t>
  </si>
  <si>
    <t>оплата послуг сервісного обслуговування</t>
  </si>
  <si>
    <t xml:space="preserve">Гідравлічне випробування системи опалення </t>
  </si>
  <si>
    <t xml:space="preserve">Оплата послуг з гідравлічного випробування системи опалення </t>
  </si>
  <si>
    <t>виконання нормативів опалювального сезону</t>
  </si>
  <si>
    <t xml:space="preserve">Оплата за вогнегасники </t>
  </si>
  <si>
    <t>Дотримання нормативів техніки бепеки</t>
  </si>
  <si>
    <t xml:space="preserve">Придбання мобільного телефону </t>
  </si>
  <si>
    <t>Оплата мобільного телефо у</t>
  </si>
  <si>
    <t xml:space="preserve">Покращення доступності пацієнтів </t>
  </si>
  <si>
    <t>Оплата  шаф</t>
  </si>
  <si>
    <t xml:space="preserve">Оплата  Дистилятора </t>
  </si>
  <si>
    <t xml:space="preserve">Матеріально - технічне  оснащення АЗПСМ сел.Зачепилівка </t>
  </si>
  <si>
    <t xml:space="preserve">Проводити лікування згідно сучасних медичних технологій </t>
  </si>
  <si>
    <t>Оплата коагулометру</t>
  </si>
  <si>
    <t xml:space="preserve">Оплата апарату для бахіл </t>
  </si>
  <si>
    <t xml:space="preserve">Надання допомоги пацієнтам сучасними технологіями </t>
  </si>
  <si>
    <t>Разом по розділу IV</t>
  </si>
  <si>
    <t>РАЗОМ ПО РОЗДІЛУ ІІ</t>
  </si>
  <si>
    <t>РАЗОМ ПО РОЗДІЛУ І</t>
  </si>
  <si>
    <t>РАЗОМ ПО РОЗДІЛУ ІІІ.І</t>
  </si>
  <si>
    <t>РАЗОМ по розділу ІІІ .2</t>
  </si>
  <si>
    <t>Розділ ІІІ.1: Витрати на комунальні послуги та енергоносії та інші послуги 2022 рік</t>
  </si>
  <si>
    <t>Розділ І: Ремонт та запасні частини до транспортних засобів 2021 рік</t>
  </si>
  <si>
    <t>Розділ І: Ремонт та запасні частини до транспортних засобів 2022 рік</t>
  </si>
  <si>
    <t>Розділ ІІІ.1: Витрати на комунальні послуги та енергоносії та інші послуги 2021 рік</t>
  </si>
  <si>
    <t>Розділ ІІІ.2: Витрати та інші послуги 2021 рік</t>
  </si>
  <si>
    <t xml:space="preserve">Забезпечення запасними  частинами автомобіль Рено Дастер АХ 3586 НТ АЗПСМ с. Зачепилівка </t>
  </si>
  <si>
    <t xml:space="preserve">Забезпечення запасними  частинами автомобіль Рено Дастер  АЗПСМ с. Зачепилівка </t>
  </si>
  <si>
    <t xml:space="preserve">Забезпечення паливно - мастильними матеріалами автомобіль Рено Дастер АХ 3586 НТ АЗПСМ с. Зачепилівка </t>
  </si>
  <si>
    <t xml:space="preserve">Забезпечення паливно - мастильними матеріалами автомобіль Рено Дастер  АЗПСМ с. Зачепилівка </t>
  </si>
  <si>
    <t xml:space="preserve">Сервісне обслуговування автомобіля Renault DUSTER  АЗПСМ с.Зачепилівка </t>
  </si>
  <si>
    <t>Розділ ІІ: Забезпечення паливно-мастильними матеріалами 2021 рік</t>
  </si>
  <si>
    <t>Розділ ІІ: Забезпечення паливно-мастильними матеріалами 2022 рік</t>
  </si>
  <si>
    <t>Розділ ІІІ.2: Витрати та інші послуги 2022 рік</t>
  </si>
  <si>
    <t>Забезпечення запасними  частинами автомобіль ЗАЗ 110206 АХ0425АА АЗПСМ с.Зачепилівка</t>
  </si>
  <si>
    <t xml:space="preserve">Забезпечення запасними частинами автомобіль Renault DUSTER АХ3586НТ АЗПСМ с. Зачепилівка </t>
  </si>
  <si>
    <t>Розділ ІІІ.1: Витрати на комунальні послуги та енергоносії та інші послуги 2023 рік</t>
  </si>
  <si>
    <t>Забезпечення запасними частинами автомобіль ЗАЗ 110207 АХ8298АА АЗПСМ с.Бердянка</t>
  </si>
  <si>
    <t>Забезпечення паливно-мастильними матеріалами автомобіль ЗАЗ 110207 АХ8298АА АЗПСМ с.Бердянка</t>
  </si>
  <si>
    <t xml:space="preserve">Забезпечення паливно - мастильними матеріалами автомобіль Опель Комбо  АХ 36-07 СЄ АЗПСМ с. Зачепилівка </t>
  </si>
  <si>
    <t>Розділ ІІ: Забезпечення паливно-мастильними матеріалами 2023 рік</t>
  </si>
  <si>
    <t>Розділ ІІІ.2: Витрати та інші послуги 2023 рік</t>
  </si>
  <si>
    <t>Розділ І: Ремонт та запасні частини до транспортних засобів 2023 рік</t>
  </si>
  <si>
    <t>Розділ V.Зміцнення кадрового потенціалу комунального некомерційного підприємства " Центр первинної медичної допомоги " Зачепилівської селищної ради Харківської області</t>
  </si>
  <si>
    <t xml:space="preserve">Забезпечення діяльності пунктів здоров'я, фельдшерських пунктів </t>
  </si>
  <si>
    <t>Оплата праці</t>
  </si>
  <si>
    <t>Забезпечення медичної допомоги на селі та місцеве стимулювання якісної медичної допомоги на первинній ланці</t>
  </si>
  <si>
    <t>Виготовлення технічного паспорту на приміщення ЦПМД</t>
  </si>
  <si>
    <t>Оплата послуг з   виготовлення технічного паспорту на приміщення ЦПМД</t>
  </si>
  <si>
    <t>Виготовлення  проектної документації  на установку лічильника</t>
  </si>
  <si>
    <t>Установка , повірка електричного лічильника</t>
  </si>
  <si>
    <t>Оплата послуг з установки  та  повірки електричного лічильника</t>
  </si>
  <si>
    <t>Приєднання електричного лічильника</t>
  </si>
  <si>
    <t>Оплата послуг по приєднанню електричного лічильника</t>
  </si>
  <si>
    <t>Ефективне використання енергоносії</t>
  </si>
  <si>
    <t>РАЗОМ по розділу V</t>
  </si>
  <si>
    <t>РАЗОМ ПО РОЗДІЛУ І (2021-2023р.)</t>
  </si>
  <si>
    <t>РАЗОМ ПО РОЗДІЛУ ІІ (2021-2023р.)</t>
  </si>
  <si>
    <t>РАЗОМ ПО РОЗДІЛУ ІІІ.І (2021-2023)</t>
  </si>
  <si>
    <t>РАЗОМ по розділу ІІІ .2 (2021-2023 р.)</t>
  </si>
  <si>
    <t>придбання світильників</t>
  </si>
  <si>
    <t>Оплата за світильники</t>
  </si>
  <si>
    <t>придбання радіаторних батарей, кранів радіаторних</t>
  </si>
  <si>
    <t>придбання міжкімнатних дверей</t>
  </si>
  <si>
    <t>Оплата за міжкімнатні двері</t>
  </si>
  <si>
    <t>Оплата за радіаторні батареї, крани радіаторні</t>
  </si>
  <si>
    <t xml:space="preserve">Ефективне використання енергоносіїв </t>
  </si>
  <si>
    <t>дотримання температурного режиму</t>
  </si>
  <si>
    <t>Лічильник електричної енергії</t>
  </si>
  <si>
    <t>Оплата за  лічильник електричної енергії</t>
  </si>
  <si>
    <t>Разом по розділу IV (2021-2023)</t>
  </si>
  <si>
    <t xml:space="preserve">Всього за розділами I-V </t>
  </si>
  <si>
    <t>Оплата за профілактичне вимірювання</t>
  </si>
  <si>
    <t>Оплата послуг сервісного обслуговування</t>
  </si>
  <si>
    <t>Оплата послуг з виготовлення  проектної документації  на установку лічильника</t>
  </si>
  <si>
    <t>Лічильник теплової енергії</t>
  </si>
  <si>
    <t>Оплата за  лічильник теплової енергії</t>
  </si>
  <si>
    <t>Апарат для СРАС  терапії- Апарат AUTO СРАР апарат з маскою</t>
  </si>
  <si>
    <t>Оплата за Апарат для СРАС  терапії- Апарат AUTO СРАР апарат з маскою</t>
  </si>
  <si>
    <t>Ларингоскоп з набором клинків різних розмірів та видів (прямий та  зігнутий</t>
  </si>
  <si>
    <t>Оплата за Ларингоскоп з набором клинків різних розмірів та видів (прямий та  зігнутий</t>
  </si>
  <si>
    <t>Аспіратор (відсмоктувач )- відсмоктувач медичний, електричний</t>
  </si>
  <si>
    <t>Оплата за Аспіратор (відсмоктувач )- відсмоктувач медичний, електричний</t>
  </si>
  <si>
    <t>Автоматичний дозатор лікувальних речовин- Насос шприцевий М200А</t>
  </si>
  <si>
    <t>Оплата за Автоматичний дозатор лікувальних речовин- Насос шприцевий М200А</t>
  </si>
  <si>
    <t>Набір хірургічних інструментів  для обробки  пролежнів та ран</t>
  </si>
  <si>
    <t xml:space="preserve">Електрокардіограф багатоканальний портативний - 12 канальний </t>
  </si>
  <si>
    <t xml:space="preserve">Оплата за Електрокардіограф багатоканальний портативний - 12 канальний </t>
  </si>
  <si>
    <t>Ефективне надання медичної допомоги паліативним хворим</t>
  </si>
  <si>
    <t>Розділ І: Ремонт та запасні частини до транспортних засобів 2024 рік</t>
  </si>
  <si>
    <t>Розділ ІІІ.2: Витрати та інші послуги 2024 рік</t>
  </si>
  <si>
    <t xml:space="preserve">Послуги по ремонту автомобіля Renault DUSTER  АЗПСМ с.Зачепилівка </t>
  </si>
  <si>
    <t>Оплата послуг по ремонту аватомобіля</t>
  </si>
  <si>
    <t>Оплата послуг виготовлення технічного паспорту на приміщення ЦПМД</t>
  </si>
  <si>
    <t>РАЗОМ ПО РОЗДІЛУ І ( 2021-2024р.)</t>
  </si>
  <si>
    <t>Розділ ІІ: Забезпечення паливно-мастильними матеріалами 2024 рік</t>
  </si>
  <si>
    <t>РАЗОМ по розділу ІІІ .2 (2021-2024 р.)</t>
  </si>
  <si>
    <t>Разом по розділу V (2023-2024 роки)</t>
  </si>
  <si>
    <t xml:space="preserve">Всього за розділами I-V (2021-2024 роки) </t>
  </si>
  <si>
    <t>Разом по розділу IV (2021-2024)</t>
  </si>
  <si>
    <t xml:space="preserve">Послуги по ремонту, переєрестрації автомобіля  АЗПСМ с.Зачепилівка </t>
  </si>
  <si>
    <t>Придбання вживаного автомобіля</t>
  </si>
  <si>
    <t>Оплата за автомобіль</t>
  </si>
  <si>
    <t>Надання медичної допомоги пацієнтам</t>
  </si>
  <si>
    <t>придбання котла твердопаливний</t>
  </si>
  <si>
    <t>придбання господарчих, будівельних матеріалів</t>
  </si>
  <si>
    <t>Оплата за котел</t>
  </si>
  <si>
    <t>Оплата за господарчі, будівельні матеріали</t>
  </si>
  <si>
    <t>Забезпечення запасними  частинами автомобіль  АЗПСМ с.Зачепилівка MERCEDEC-BENZ тип VITO 109 CDI АХ0093 ЕХ</t>
  </si>
  <si>
    <t>Забезпечення паливно-мастильними матеріалами автомобіль  АЗПСМ с.Зачепилівка MERCEDEC-BENZ тип VITO 109 CDI АХ0093 ЕХ</t>
  </si>
  <si>
    <t>РАЗОМ ПО РОЗДІЛУ І ( 2021-2025р.)</t>
  </si>
  <si>
    <t>Розділ ІІ: Забезпечення паливно-мастильними матеріалами 2025 рік</t>
  </si>
  <si>
    <t>Розділ І: Ремонт та запасні частини до транспортних засобів 2025 рік</t>
  </si>
  <si>
    <t>РАЗОМ ПО РОЗДІЛУ ІІ (2021-2025р.)</t>
  </si>
  <si>
    <t>Розділ ІІІ.2: Витрати та інші послуги 2025 рік</t>
  </si>
  <si>
    <t>Зварювальні роботи по ремонту автомобіля</t>
  </si>
  <si>
    <t>Послуги по ремонту електропроводки автомобіля ВАЗ  21041 АХ 76-28 ВХ</t>
  </si>
  <si>
    <t xml:space="preserve">Послуги по ремонту автомобіля </t>
  </si>
  <si>
    <t>РАЗОМ по розділу ІІІ .2 (2021-2025 р.)</t>
  </si>
  <si>
    <t xml:space="preserve">Всього за розділами I-V (2021-2025 роки) </t>
  </si>
  <si>
    <t>Обробка деревяних конструкцій покрівлі вогнезахисним розчином</t>
  </si>
  <si>
    <t>Дотримання нормативів пожежної безпеки</t>
  </si>
  <si>
    <t>Розділ ІV: Матеріальне забезпечення закладів 2025 рік</t>
  </si>
  <si>
    <t>Разом по розділу IV (2021-2025)</t>
  </si>
  <si>
    <t xml:space="preserve">Забезпечення запасними  частинами автомобіль Івеко Дейлі АХ 72 40 ОО АЗПСМ с. Зачепилівка </t>
  </si>
  <si>
    <t>Забезпечення паливно-мастильними матеріалами автомобіль Івеко Дейлі                       АХ 72 40 ОО  АЗПСМ с. Зачепилівка</t>
  </si>
  <si>
    <t>Послуги сервісного обслуговування автомобіля  Івеко Дейлі  АХ 72 40 ОО</t>
  </si>
  <si>
    <t>Оплата послуг сервісного обслуговівання аватомобіля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</si>
</sst>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8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5"/>
  <sheetViews>
    <sheetView topLeftCell="A13" workbookViewId="0">
      <selection activeCell="F23" sqref="F23"/>
    </sheetView>
  </sheetViews>
  <sheetFormatPr defaultRowHeight="15"/>
  <cols>
    <col min="2" max="2" width="27.28515625" customWidth="1"/>
    <col min="3" max="3" width="19.7109375" customWidth="1"/>
    <col min="4" max="4" width="16.140625" customWidth="1"/>
    <col min="6" max="6" width="13.28515625" customWidth="1"/>
    <col min="7" max="7" width="14.42578125" customWidth="1"/>
    <col min="8" max="8" width="11.28515625" customWidth="1"/>
    <col min="9" max="9" width="21.5703125" customWidth="1"/>
  </cols>
  <sheetData>
    <row r="2" spans="2:9" ht="18.75">
      <c r="B2" s="18" t="s">
        <v>91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45">
      <c r="B6" s="2" t="s">
        <v>9</v>
      </c>
      <c r="C6" s="2" t="s">
        <v>10</v>
      </c>
      <c r="D6" s="2" t="s">
        <v>11</v>
      </c>
      <c r="E6" s="7">
        <v>2021</v>
      </c>
      <c r="F6" s="7">
        <v>8242</v>
      </c>
      <c r="G6" s="7"/>
      <c r="H6" s="7">
        <v>8242</v>
      </c>
      <c r="I6" s="2" t="s">
        <v>12</v>
      </c>
    </row>
    <row r="7" spans="2:9" ht="45">
      <c r="B7" s="2" t="s">
        <v>13</v>
      </c>
      <c r="C7" s="2" t="s">
        <v>10</v>
      </c>
      <c r="D7" s="2" t="s">
        <v>11</v>
      </c>
      <c r="E7" s="7">
        <v>2021</v>
      </c>
      <c r="F7" s="7">
        <v>6010</v>
      </c>
      <c r="G7" s="7"/>
      <c r="H7" s="7">
        <v>6010</v>
      </c>
      <c r="I7" s="2" t="s">
        <v>12</v>
      </c>
    </row>
    <row r="8" spans="2:9" ht="45">
      <c r="B8" s="2" t="s">
        <v>14</v>
      </c>
      <c r="C8" s="2" t="s">
        <v>10</v>
      </c>
      <c r="D8" s="2" t="s">
        <v>11</v>
      </c>
      <c r="E8" s="7">
        <v>2021</v>
      </c>
      <c r="F8" s="7">
        <v>7740</v>
      </c>
      <c r="G8" s="7"/>
      <c r="H8" s="7">
        <v>7740</v>
      </c>
      <c r="I8" s="2" t="s">
        <v>12</v>
      </c>
    </row>
    <row r="9" spans="2:9" ht="60">
      <c r="B9" s="2" t="s">
        <v>15</v>
      </c>
      <c r="C9" s="2" t="s">
        <v>10</v>
      </c>
      <c r="D9" s="2" t="s">
        <v>11</v>
      </c>
      <c r="E9" s="7">
        <v>2021</v>
      </c>
      <c r="F9" s="7">
        <v>5750</v>
      </c>
      <c r="G9" s="7"/>
      <c r="H9" s="7">
        <v>5750</v>
      </c>
      <c r="I9" s="2" t="s">
        <v>12</v>
      </c>
    </row>
    <row r="10" spans="2:9" ht="60">
      <c r="B10" s="2" t="s">
        <v>16</v>
      </c>
      <c r="C10" s="2" t="s">
        <v>10</v>
      </c>
      <c r="D10" s="2" t="s">
        <v>11</v>
      </c>
      <c r="E10" s="7">
        <v>2021</v>
      </c>
      <c r="F10" s="7">
        <v>9000</v>
      </c>
      <c r="G10" s="7"/>
      <c r="H10" s="7">
        <v>9000</v>
      </c>
      <c r="I10" s="2" t="s">
        <v>12</v>
      </c>
    </row>
    <row r="11" spans="2:9" ht="105">
      <c r="B11" s="2" t="s">
        <v>66</v>
      </c>
      <c r="C11" s="2" t="s">
        <v>10</v>
      </c>
      <c r="D11" s="2" t="s">
        <v>11</v>
      </c>
      <c r="E11" s="7">
        <v>2021</v>
      </c>
      <c r="F11" s="7">
        <v>5250</v>
      </c>
      <c r="G11" s="7"/>
      <c r="H11" s="7">
        <v>5250</v>
      </c>
      <c r="I11" s="2" t="s">
        <v>12</v>
      </c>
    </row>
    <row r="12" spans="2:9" ht="60">
      <c r="B12" s="2" t="s">
        <v>17</v>
      </c>
      <c r="C12" s="2" t="s">
        <v>10</v>
      </c>
      <c r="D12" s="2" t="s">
        <v>11</v>
      </c>
      <c r="E12" s="7">
        <v>2021</v>
      </c>
      <c r="F12" s="7">
        <v>600</v>
      </c>
      <c r="G12" s="7"/>
      <c r="H12" s="7">
        <v>600</v>
      </c>
      <c r="I12" s="2" t="s">
        <v>12</v>
      </c>
    </row>
    <row r="13" spans="2:9" ht="60">
      <c r="B13" s="2" t="s">
        <v>18</v>
      </c>
      <c r="C13" s="2" t="s">
        <v>10</v>
      </c>
      <c r="D13" s="2" t="s">
        <v>11</v>
      </c>
      <c r="E13" s="7">
        <v>2021</v>
      </c>
      <c r="F13" s="7">
        <v>6425</v>
      </c>
      <c r="G13" s="7"/>
      <c r="H13" s="7">
        <v>6425</v>
      </c>
      <c r="I13" s="2" t="s">
        <v>12</v>
      </c>
    </row>
    <row r="14" spans="2:9" ht="60">
      <c r="B14" s="2" t="s">
        <v>103</v>
      </c>
      <c r="C14" s="2" t="s">
        <v>10</v>
      </c>
      <c r="D14" s="2" t="s">
        <v>11</v>
      </c>
      <c r="E14" s="7">
        <v>2021</v>
      </c>
      <c r="F14" s="7">
        <v>13000</v>
      </c>
      <c r="G14" s="7"/>
      <c r="H14" s="7">
        <v>13000</v>
      </c>
      <c r="I14" s="2" t="s">
        <v>12</v>
      </c>
    </row>
    <row r="15" spans="2:9" ht="60">
      <c r="B15" s="2" t="s">
        <v>104</v>
      </c>
      <c r="C15" s="2" t="s">
        <v>10</v>
      </c>
      <c r="D15" s="2" t="s">
        <v>11</v>
      </c>
      <c r="E15" s="7">
        <v>2021</v>
      </c>
      <c r="F15" s="7">
        <v>650</v>
      </c>
      <c r="G15" s="7"/>
      <c r="H15" s="7">
        <v>650</v>
      </c>
      <c r="I15" s="2" t="s">
        <v>12</v>
      </c>
    </row>
    <row r="16" spans="2:9">
      <c r="B16" s="6" t="s">
        <v>87</v>
      </c>
      <c r="C16" s="2"/>
      <c r="D16" s="2"/>
      <c r="E16" s="7"/>
      <c r="F16" s="8">
        <f>SUM(F6:F15)</f>
        <v>62667</v>
      </c>
      <c r="G16" s="8"/>
      <c r="H16" s="8">
        <f>F16+G16</f>
        <v>62667</v>
      </c>
      <c r="I16" s="2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  <row r="22" spans="2:9">
      <c r="B22" s="1"/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5" spans="2:9">
      <c r="B25" s="1"/>
      <c r="C25" s="1"/>
      <c r="D25" s="1"/>
      <c r="E25" s="1"/>
      <c r="F25" s="1"/>
      <c r="G25" s="1"/>
      <c r="H25" s="1"/>
      <c r="I25" s="1"/>
    </row>
  </sheetData>
  <mergeCells count="8">
    <mergeCell ref="B4:B5"/>
    <mergeCell ref="H4:H5"/>
    <mergeCell ref="B2:I2"/>
    <mergeCell ref="I4:I5"/>
    <mergeCell ref="F4:G4"/>
    <mergeCell ref="E4:E5"/>
    <mergeCell ref="D4:D5"/>
    <mergeCell ref="C4:C5"/>
  </mergeCells>
  <phoneticPr fontId="3" type="noConversion"/>
  <pageMargins left="0" right="0" top="0.19685039370078741" bottom="0.19685039370078741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I22"/>
  <sheetViews>
    <sheetView topLeftCell="A13" workbookViewId="0">
      <selection activeCell="A2" sqref="A2:I19"/>
    </sheetView>
  </sheetViews>
  <sheetFormatPr defaultRowHeight="15"/>
  <cols>
    <col min="1" max="1" width="2" customWidth="1"/>
    <col min="2" max="2" width="23.5703125" customWidth="1"/>
    <col min="3" max="3" width="16.140625" customWidth="1"/>
    <col min="4" max="4" width="23" customWidth="1"/>
    <col min="6" max="6" width="10.140625" customWidth="1"/>
    <col min="7" max="7" width="12.42578125" customWidth="1"/>
    <col min="8" max="8" width="8.85546875" customWidth="1"/>
    <col min="9" max="9" width="15.5703125" customWidth="1"/>
  </cols>
  <sheetData>
    <row r="2" spans="2:9" ht="18.75">
      <c r="B2" s="19" t="s">
        <v>109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 ht="30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81.75" customHeight="1">
      <c r="B6" s="2" t="s">
        <v>97</v>
      </c>
      <c r="C6" s="2" t="s">
        <v>10</v>
      </c>
      <c r="D6" s="2" t="s">
        <v>29</v>
      </c>
      <c r="E6" s="7">
        <v>2023</v>
      </c>
      <c r="F6" s="11">
        <v>294734</v>
      </c>
      <c r="G6" s="7"/>
      <c r="H6" s="7">
        <f>F6+G6</f>
        <v>294734</v>
      </c>
      <c r="I6" s="2" t="s">
        <v>12</v>
      </c>
    </row>
    <row r="7" spans="2:9" ht="81.75" customHeight="1">
      <c r="B7" s="2" t="s">
        <v>108</v>
      </c>
      <c r="C7" s="2" t="s">
        <v>10</v>
      </c>
      <c r="D7" s="2" t="s">
        <v>29</v>
      </c>
      <c r="E7" s="7">
        <v>2023</v>
      </c>
      <c r="F7" s="11">
        <v>13200</v>
      </c>
      <c r="G7" s="7"/>
      <c r="H7" s="7">
        <f>F7+G7</f>
        <v>13200</v>
      </c>
      <c r="I7" s="2" t="s">
        <v>12</v>
      </c>
    </row>
    <row r="8" spans="2:9" ht="56.25" customHeight="1">
      <c r="B8" s="2" t="s">
        <v>21</v>
      </c>
      <c r="C8" s="2" t="s">
        <v>10</v>
      </c>
      <c r="D8" s="2" t="s">
        <v>29</v>
      </c>
      <c r="E8" s="7">
        <v>2023</v>
      </c>
      <c r="F8" s="11">
        <v>12800</v>
      </c>
      <c r="G8" s="7"/>
      <c r="H8" s="7">
        <f t="shared" ref="H8:H13" si="0">F8+G8</f>
        <v>12800</v>
      </c>
      <c r="I8" s="2" t="s">
        <v>12</v>
      </c>
    </row>
    <row r="9" spans="2:9" ht="69.75" customHeight="1">
      <c r="B9" s="2" t="s">
        <v>107</v>
      </c>
      <c r="C9" s="2" t="s">
        <v>10</v>
      </c>
      <c r="D9" s="2" t="s">
        <v>29</v>
      </c>
      <c r="E9" s="7">
        <v>2023</v>
      </c>
      <c r="F9" s="11">
        <v>12800</v>
      </c>
      <c r="G9" s="7"/>
      <c r="H9" s="7">
        <f t="shared" si="0"/>
        <v>12800</v>
      </c>
      <c r="I9" s="2" t="s">
        <v>12</v>
      </c>
    </row>
    <row r="10" spans="2:9" ht="86.25" customHeight="1">
      <c r="B10" s="2" t="s">
        <v>24</v>
      </c>
      <c r="C10" s="2" t="s">
        <v>10</v>
      </c>
      <c r="D10" s="2" t="s">
        <v>29</v>
      </c>
      <c r="E10" s="7">
        <v>2023</v>
      </c>
      <c r="F10" s="11">
        <v>13600</v>
      </c>
      <c r="G10" s="7"/>
      <c r="H10" s="7">
        <f t="shared" si="0"/>
        <v>13600</v>
      </c>
      <c r="I10" s="2" t="s">
        <v>12</v>
      </c>
    </row>
    <row r="11" spans="2:9" ht="150">
      <c r="B11" s="2" t="s">
        <v>67</v>
      </c>
      <c r="C11" s="2" t="s">
        <v>10</v>
      </c>
      <c r="D11" s="2" t="s">
        <v>29</v>
      </c>
      <c r="E11" s="7">
        <v>2023</v>
      </c>
      <c r="F11" s="11">
        <v>13600</v>
      </c>
      <c r="G11" s="7"/>
      <c r="H11" s="7">
        <f t="shared" si="0"/>
        <v>13600</v>
      </c>
      <c r="I11" s="2" t="s">
        <v>12</v>
      </c>
    </row>
    <row r="12" spans="2:9" ht="59.25" customHeight="1">
      <c r="B12" s="2" t="s">
        <v>25</v>
      </c>
      <c r="C12" s="2" t="s">
        <v>10</v>
      </c>
      <c r="D12" s="2" t="s">
        <v>29</v>
      </c>
      <c r="E12" s="7">
        <v>2023</v>
      </c>
      <c r="F12" s="11">
        <v>12650</v>
      </c>
      <c r="G12" s="7"/>
      <c r="H12" s="7">
        <f t="shared" si="0"/>
        <v>12650</v>
      </c>
      <c r="I12" s="2" t="s">
        <v>12</v>
      </c>
    </row>
    <row r="13" spans="2:9" ht="84.75" customHeight="1">
      <c r="B13" s="2" t="s">
        <v>26</v>
      </c>
      <c r="C13" s="2" t="s">
        <v>10</v>
      </c>
      <c r="D13" s="2" t="s">
        <v>29</v>
      </c>
      <c r="E13" s="7">
        <v>2023</v>
      </c>
      <c r="F13" s="11">
        <v>13700</v>
      </c>
      <c r="G13" s="7"/>
      <c r="H13" s="7">
        <f t="shared" si="0"/>
        <v>13700</v>
      </c>
      <c r="I13" s="2" t="s">
        <v>12</v>
      </c>
    </row>
    <row r="14" spans="2:9" ht="44.25" customHeight="1">
      <c r="B14" s="6" t="s">
        <v>86</v>
      </c>
      <c r="C14" s="6"/>
      <c r="D14" s="6"/>
      <c r="E14" s="8"/>
      <c r="F14" s="8">
        <f>SUM(F6:F13)</f>
        <v>387084</v>
      </c>
      <c r="G14" s="8"/>
      <c r="H14" s="8">
        <f>F14+G14</f>
        <v>387084</v>
      </c>
      <c r="I14" s="6"/>
    </row>
    <row r="15" spans="2:9" ht="28.5" customHeight="1">
      <c r="B15" s="15" t="s">
        <v>126</v>
      </c>
      <c r="C15" s="6"/>
      <c r="D15" s="6"/>
      <c r="E15" s="8"/>
      <c r="F15" s="8">
        <f>SUM(Бензин!F16+Бенз2022!F16+Бензин2023!F14)</f>
        <v>1064235</v>
      </c>
      <c r="G15" s="8">
        <f>SUM(Бензин!G16+Бенз2022!G16+Бензин2023!G14)</f>
        <v>0</v>
      </c>
      <c r="H15" s="8">
        <f>SUM(Бензин!H16+Бенз2022!H16+Бензин2023!H14)</f>
        <v>1064235</v>
      </c>
      <c r="I15" s="6"/>
    </row>
    <row r="16" spans="2:9">
      <c r="E16" s="10"/>
      <c r="F16" s="10"/>
      <c r="G16" s="10"/>
      <c r="H16" s="10"/>
    </row>
    <row r="17" spans="5:8">
      <c r="E17" s="10"/>
      <c r="F17" s="10"/>
      <c r="G17" s="10"/>
      <c r="H17" s="10"/>
    </row>
    <row r="18" spans="5:8">
      <c r="E18" s="10"/>
      <c r="F18" s="10"/>
      <c r="G18" s="10"/>
      <c r="H18" s="10"/>
    </row>
    <row r="19" spans="5:8">
      <c r="E19" s="10"/>
      <c r="F19" s="10"/>
      <c r="G19" s="10"/>
      <c r="H19" s="10"/>
    </row>
    <row r="20" spans="5:8">
      <c r="E20" s="10"/>
      <c r="F20" s="10"/>
      <c r="G20" s="10"/>
      <c r="H20" s="10"/>
    </row>
    <row r="21" spans="5:8">
      <c r="E21" s="10"/>
      <c r="F21" s="10"/>
      <c r="G21" s="10"/>
      <c r="H21" s="10"/>
    </row>
    <row r="22" spans="5:8">
      <c r="E22" s="10"/>
      <c r="F22" s="10"/>
      <c r="G22" s="10"/>
      <c r="H22" s="10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20"/>
  <sheetViews>
    <sheetView workbookViewId="0">
      <selection activeCell="A12" sqref="A12"/>
    </sheetView>
  </sheetViews>
  <sheetFormatPr defaultRowHeight="15"/>
  <cols>
    <col min="2" max="2" width="26.5703125" customWidth="1"/>
    <col min="3" max="3" width="19" customWidth="1"/>
    <col min="4" max="4" width="17.7109375" customWidth="1"/>
    <col min="6" max="6" width="12.140625" customWidth="1"/>
    <col min="7" max="7" width="13.5703125" customWidth="1"/>
    <col min="9" max="9" width="20.7109375" customWidth="1"/>
  </cols>
  <sheetData>
    <row r="2" spans="2:9" ht="18.75">
      <c r="B2" s="19" t="s">
        <v>93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45">
      <c r="B6" s="2" t="s">
        <v>30</v>
      </c>
      <c r="C6" s="2" t="s">
        <v>10</v>
      </c>
      <c r="D6" s="2" t="s">
        <v>31</v>
      </c>
      <c r="E6" s="7">
        <v>2021</v>
      </c>
      <c r="F6" s="7">
        <v>118408</v>
      </c>
      <c r="G6" s="7"/>
      <c r="H6" s="7">
        <f>F6+G6</f>
        <v>118408</v>
      </c>
      <c r="I6" s="2" t="s">
        <v>32</v>
      </c>
    </row>
    <row r="7" spans="2:9" ht="45">
      <c r="B7" s="2" t="s">
        <v>30</v>
      </c>
      <c r="C7" s="2" t="s">
        <v>10</v>
      </c>
      <c r="D7" s="2" t="s">
        <v>33</v>
      </c>
      <c r="E7" s="9">
        <v>2021</v>
      </c>
      <c r="F7" s="9">
        <v>76436</v>
      </c>
      <c r="G7" s="9"/>
      <c r="H7" s="7">
        <f t="shared" ref="H7:H12" si="0">F7+G7</f>
        <v>76436</v>
      </c>
      <c r="I7" s="2" t="s">
        <v>32</v>
      </c>
    </row>
    <row r="8" spans="2:9" ht="45">
      <c r="B8" s="2" t="s">
        <v>30</v>
      </c>
      <c r="C8" s="2" t="s">
        <v>10</v>
      </c>
      <c r="D8" s="2" t="s">
        <v>34</v>
      </c>
      <c r="E8" s="9">
        <v>2021</v>
      </c>
      <c r="F8" s="9">
        <v>24361</v>
      </c>
      <c r="G8" s="9"/>
      <c r="H8" s="7">
        <f t="shared" si="0"/>
        <v>24361</v>
      </c>
      <c r="I8" s="2" t="s">
        <v>32</v>
      </c>
    </row>
    <row r="9" spans="2:9" ht="45">
      <c r="B9" s="2" t="s">
        <v>30</v>
      </c>
      <c r="C9" s="2" t="s">
        <v>10</v>
      </c>
      <c r="D9" s="2" t="s">
        <v>35</v>
      </c>
      <c r="E9" s="9">
        <v>2021</v>
      </c>
      <c r="F9" s="9">
        <v>147685</v>
      </c>
      <c r="G9" s="9"/>
      <c r="H9" s="7">
        <f t="shared" si="0"/>
        <v>147685</v>
      </c>
      <c r="I9" s="2" t="s">
        <v>32</v>
      </c>
    </row>
    <row r="10" spans="2:9" ht="45">
      <c r="B10" s="2" t="s">
        <v>30</v>
      </c>
      <c r="C10" s="2" t="s">
        <v>10</v>
      </c>
      <c r="D10" s="2" t="s">
        <v>36</v>
      </c>
      <c r="E10" s="9">
        <v>2021</v>
      </c>
      <c r="F10" s="9">
        <v>75645</v>
      </c>
      <c r="G10" s="9"/>
      <c r="H10" s="7">
        <f t="shared" si="0"/>
        <v>75645</v>
      </c>
      <c r="I10" s="2" t="s">
        <v>32</v>
      </c>
    </row>
    <row r="11" spans="2:9" ht="45">
      <c r="B11" s="2" t="s">
        <v>30</v>
      </c>
      <c r="C11" s="2" t="s">
        <v>10</v>
      </c>
      <c r="D11" s="2" t="s">
        <v>37</v>
      </c>
      <c r="E11" s="9">
        <v>2021</v>
      </c>
      <c r="F11" s="9">
        <v>24150</v>
      </c>
      <c r="G11" s="9"/>
      <c r="H11" s="7">
        <f t="shared" si="0"/>
        <v>24150</v>
      </c>
      <c r="I11" s="2" t="s">
        <v>32</v>
      </c>
    </row>
    <row r="12" spans="2:9" ht="41.25" customHeight="1">
      <c r="B12" s="2" t="s">
        <v>30</v>
      </c>
      <c r="C12" s="2" t="s">
        <v>10</v>
      </c>
      <c r="D12" s="2" t="s">
        <v>38</v>
      </c>
      <c r="E12" s="9">
        <v>2021</v>
      </c>
      <c r="F12" s="9">
        <v>2159</v>
      </c>
      <c r="G12" s="9"/>
      <c r="H12" s="7">
        <f t="shared" si="0"/>
        <v>2159</v>
      </c>
      <c r="I12" s="2" t="s">
        <v>32</v>
      </c>
    </row>
    <row r="13" spans="2:9">
      <c r="B13" s="6" t="s">
        <v>88</v>
      </c>
      <c r="C13" s="6"/>
      <c r="D13" s="6"/>
      <c r="E13" s="8"/>
      <c r="F13" s="8">
        <f>SUM(F6:F12)</f>
        <v>468844</v>
      </c>
      <c r="G13" s="8"/>
      <c r="H13" s="8">
        <f>F13+G13</f>
        <v>468844</v>
      </c>
      <c r="I13" s="2"/>
    </row>
    <row r="14" spans="2:9">
      <c r="B14" s="5"/>
      <c r="C14" s="5"/>
    </row>
    <row r="15" spans="2:9">
      <c r="B15" s="5"/>
      <c r="C15" s="5"/>
    </row>
    <row r="16" spans="2:9">
      <c r="B16" s="5"/>
      <c r="C16" s="5"/>
    </row>
    <row r="17" spans="2:3">
      <c r="B17" s="5"/>
      <c r="C17" s="5"/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.19685039370078741" header="0" footer="0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15"/>
  <sheetViews>
    <sheetView topLeftCell="A10" workbookViewId="0">
      <selection activeCell="H9" sqref="H9"/>
    </sheetView>
  </sheetViews>
  <sheetFormatPr defaultRowHeight="15"/>
  <cols>
    <col min="1" max="1" width="5.28515625" customWidth="1"/>
    <col min="2" max="2" width="20" customWidth="1"/>
    <col min="3" max="3" width="27.5703125" customWidth="1"/>
    <col min="4" max="4" width="18.7109375" customWidth="1"/>
    <col min="5" max="5" width="13.85546875" customWidth="1"/>
    <col min="6" max="6" width="12.140625" customWidth="1"/>
    <col min="7" max="7" width="10.140625" customWidth="1"/>
    <col min="8" max="8" width="10.85546875" customWidth="1"/>
    <col min="9" max="9" width="21" customWidth="1"/>
  </cols>
  <sheetData>
    <row r="2" spans="2:9" ht="18.75">
      <c r="B2" s="19" t="s">
        <v>90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 ht="30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58.5" customHeight="1">
      <c r="B6" s="2" t="s">
        <v>30</v>
      </c>
      <c r="C6" s="2" t="s">
        <v>10</v>
      </c>
      <c r="D6" s="2" t="s">
        <v>31</v>
      </c>
      <c r="E6" s="7">
        <v>2022</v>
      </c>
      <c r="F6" s="7">
        <v>240807</v>
      </c>
      <c r="G6" s="2"/>
      <c r="H6" s="7">
        <f>F6+G6</f>
        <v>240807</v>
      </c>
      <c r="I6" s="2" t="s">
        <v>32</v>
      </c>
    </row>
    <row r="7" spans="2:9" ht="60" customHeight="1">
      <c r="B7" s="2" t="s">
        <v>30</v>
      </c>
      <c r="C7" s="2" t="s">
        <v>10</v>
      </c>
      <c r="D7" s="2" t="s">
        <v>33</v>
      </c>
      <c r="E7" s="9">
        <v>2022</v>
      </c>
      <c r="F7" s="9">
        <v>187200</v>
      </c>
      <c r="G7" s="3"/>
      <c r="H7" s="7">
        <f t="shared" ref="H7:H12" si="0">F7+G7</f>
        <v>187200</v>
      </c>
      <c r="I7" s="2" t="s">
        <v>32</v>
      </c>
    </row>
    <row r="8" spans="2:9" ht="57.75" customHeight="1">
      <c r="B8" s="2" t="s">
        <v>30</v>
      </c>
      <c r="C8" s="2" t="s">
        <v>10</v>
      </c>
      <c r="D8" s="2" t="s">
        <v>34</v>
      </c>
      <c r="E8" s="9">
        <v>2022</v>
      </c>
      <c r="F8" s="9">
        <v>26197</v>
      </c>
      <c r="G8" s="3"/>
      <c r="H8" s="7">
        <f t="shared" si="0"/>
        <v>26197</v>
      </c>
      <c r="I8" s="2" t="s">
        <v>32</v>
      </c>
    </row>
    <row r="9" spans="2:9" ht="60.75" customHeight="1">
      <c r="B9" s="2" t="s">
        <v>30</v>
      </c>
      <c r="C9" s="2" t="s">
        <v>10</v>
      </c>
      <c r="D9" s="2" t="s">
        <v>35</v>
      </c>
      <c r="E9" s="9">
        <v>2022</v>
      </c>
      <c r="F9" s="9">
        <v>295492</v>
      </c>
      <c r="G9" s="3"/>
      <c r="H9" s="7">
        <f t="shared" si="0"/>
        <v>295492</v>
      </c>
      <c r="I9" s="2" t="s">
        <v>32</v>
      </c>
    </row>
    <row r="10" spans="2:9" ht="45">
      <c r="B10" s="2" t="s">
        <v>30</v>
      </c>
      <c r="C10" s="2" t="s">
        <v>10</v>
      </c>
      <c r="D10" s="2" t="s">
        <v>36</v>
      </c>
      <c r="E10" s="9">
        <v>2022</v>
      </c>
      <c r="F10" s="9">
        <v>162000</v>
      </c>
      <c r="G10" s="3"/>
      <c r="H10" s="7">
        <f t="shared" si="0"/>
        <v>162000</v>
      </c>
      <c r="I10" s="2" t="s">
        <v>32</v>
      </c>
    </row>
    <row r="11" spans="2:9" ht="65.25" customHeight="1">
      <c r="B11" s="2" t="s">
        <v>30</v>
      </c>
      <c r="C11" s="2" t="s">
        <v>10</v>
      </c>
      <c r="D11" s="2" t="s">
        <v>37</v>
      </c>
      <c r="E11" s="9">
        <v>2022</v>
      </c>
      <c r="F11" s="9">
        <v>35100</v>
      </c>
      <c r="G11" s="3"/>
      <c r="H11" s="7">
        <f t="shared" si="0"/>
        <v>35100</v>
      </c>
      <c r="I11" s="2" t="s">
        <v>32</v>
      </c>
    </row>
    <row r="12" spans="2:9" ht="60" customHeight="1">
      <c r="B12" s="2" t="s">
        <v>30</v>
      </c>
      <c r="C12" s="2" t="s">
        <v>10</v>
      </c>
      <c r="D12" s="2" t="s">
        <v>38</v>
      </c>
      <c r="E12" s="9">
        <v>2022</v>
      </c>
      <c r="F12" s="9">
        <v>4024</v>
      </c>
      <c r="G12" s="3"/>
      <c r="H12" s="7">
        <f t="shared" si="0"/>
        <v>4024</v>
      </c>
      <c r="I12" s="2" t="s">
        <v>32</v>
      </c>
    </row>
    <row r="13" spans="2:9" ht="30">
      <c r="B13" s="6" t="s">
        <v>88</v>
      </c>
      <c r="C13" s="6"/>
      <c r="D13" s="6"/>
      <c r="E13" s="8"/>
      <c r="F13" s="8">
        <f>SUM(F6:F12)</f>
        <v>950820</v>
      </c>
      <c r="G13" s="6"/>
      <c r="H13" s="8">
        <f>F13+G13</f>
        <v>950820</v>
      </c>
      <c r="I13" s="2"/>
    </row>
    <row r="14" spans="2:9">
      <c r="B14" s="5"/>
      <c r="C14" s="5"/>
    </row>
    <row r="15" spans="2:9">
      <c r="B15" s="5"/>
      <c r="C15" s="5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2:I15"/>
  <sheetViews>
    <sheetView topLeftCell="A10" workbookViewId="0">
      <selection activeCell="F14" sqref="F14"/>
    </sheetView>
  </sheetViews>
  <sheetFormatPr defaultRowHeight="15"/>
  <cols>
    <col min="1" max="1" width="4" customWidth="1"/>
    <col min="2" max="2" width="20" customWidth="1"/>
    <col min="3" max="3" width="19.140625" customWidth="1"/>
    <col min="4" max="4" width="20.85546875" customWidth="1"/>
    <col min="5" max="5" width="13.28515625" customWidth="1"/>
    <col min="6" max="6" width="11.7109375" customWidth="1"/>
    <col min="7" max="7" width="13.85546875" customWidth="1"/>
    <col min="8" max="8" width="11.140625" customWidth="1"/>
    <col min="9" max="9" width="21.5703125" customWidth="1"/>
  </cols>
  <sheetData>
    <row r="2" spans="2:9" ht="18.75">
      <c r="B2" s="19" t="s">
        <v>105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62.25" customHeight="1">
      <c r="B6" s="2" t="s">
        <v>30</v>
      </c>
      <c r="C6" s="2" t="s">
        <v>10</v>
      </c>
      <c r="D6" s="2" t="s">
        <v>31</v>
      </c>
      <c r="E6" s="7">
        <v>2023</v>
      </c>
      <c r="F6" s="7">
        <v>216736</v>
      </c>
      <c r="G6" s="2"/>
      <c r="H6" s="7">
        <f>F6+G6</f>
        <v>216736</v>
      </c>
      <c r="I6" s="2" t="s">
        <v>32</v>
      </c>
    </row>
    <row r="7" spans="2:9" ht="57" customHeight="1">
      <c r="B7" s="2" t="s">
        <v>30</v>
      </c>
      <c r="C7" s="2" t="s">
        <v>10</v>
      </c>
      <c r="D7" s="2" t="s">
        <v>33</v>
      </c>
      <c r="E7" s="7">
        <v>2023</v>
      </c>
      <c r="F7" s="9">
        <v>280800</v>
      </c>
      <c r="G7" s="3"/>
      <c r="H7" s="7">
        <f t="shared" ref="H7:H12" si="0">F7+G7</f>
        <v>280800</v>
      </c>
      <c r="I7" s="2" t="s">
        <v>32</v>
      </c>
    </row>
    <row r="8" spans="2:9" ht="48" customHeight="1">
      <c r="B8" s="2" t="s">
        <v>30</v>
      </c>
      <c r="C8" s="2" t="s">
        <v>10</v>
      </c>
      <c r="D8" s="2" t="s">
        <v>34</v>
      </c>
      <c r="E8" s="7">
        <v>2023</v>
      </c>
      <c r="F8" s="9">
        <v>26197</v>
      </c>
      <c r="G8" s="3"/>
      <c r="H8" s="7">
        <f t="shared" si="0"/>
        <v>26197</v>
      </c>
      <c r="I8" s="2" t="s">
        <v>32</v>
      </c>
    </row>
    <row r="9" spans="2:9" ht="57.75" customHeight="1">
      <c r="B9" s="2" t="s">
        <v>30</v>
      </c>
      <c r="C9" s="2" t="s">
        <v>10</v>
      </c>
      <c r="D9" s="2" t="s">
        <v>35</v>
      </c>
      <c r="E9" s="7">
        <v>2023</v>
      </c>
      <c r="F9" s="9">
        <v>295492</v>
      </c>
      <c r="G9" s="3"/>
      <c r="H9" s="7">
        <f t="shared" si="0"/>
        <v>295492</v>
      </c>
      <c r="I9" s="2" t="s">
        <v>32</v>
      </c>
    </row>
    <row r="10" spans="2:9" ht="60.75" customHeight="1">
      <c r="B10" s="2" t="s">
        <v>30</v>
      </c>
      <c r="C10" s="2" t="s">
        <v>10</v>
      </c>
      <c r="D10" s="2" t="s">
        <v>36</v>
      </c>
      <c r="E10" s="7">
        <v>2023</v>
      </c>
      <c r="F10" s="9">
        <v>351000</v>
      </c>
      <c r="G10" s="3"/>
      <c r="H10" s="7">
        <f t="shared" si="0"/>
        <v>351000</v>
      </c>
      <c r="I10" s="2" t="s">
        <v>32</v>
      </c>
    </row>
    <row r="11" spans="2:9" ht="57.75" customHeight="1">
      <c r="B11" s="2" t="s">
        <v>30</v>
      </c>
      <c r="C11" s="2" t="s">
        <v>10</v>
      </c>
      <c r="D11" s="2" t="s">
        <v>37</v>
      </c>
      <c r="E11" s="7">
        <v>2023</v>
      </c>
      <c r="F11" s="9">
        <v>40500</v>
      </c>
      <c r="G11" s="3"/>
      <c r="H11" s="7">
        <f t="shared" si="0"/>
        <v>40500</v>
      </c>
      <c r="I11" s="2" t="s">
        <v>32</v>
      </c>
    </row>
    <row r="12" spans="2:9" ht="59.25" customHeight="1">
      <c r="B12" s="2" t="s">
        <v>30</v>
      </c>
      <c r="C12" s="2" t="s">
        <v>10</v>
      </c>
      <c r="D12" s="2" t="s">
        <v>38</v>
      </c>
      <c r="E12" s="7">
        <v>2023</v>
      </c>
      <c r="F12" s="9">
        <v>4024</v>
      </c>
      <c r="G12" s="3"/>
      <c r="H12" s="7">
        <f t="shared" si="0"/>
        <v>4024</v>
      </c>
      <c r="I12" s="2" t="s">
        <v>32</v>
      </c>
    </row>
    <row r="13" spans="2:9" ht="36" customHeight="1">
      <c r="B13" s="6" t="s">
        <v>88</v>
      </c>
      <c r="C13" s="6"/>
      <c r="D13" s="6"/>
      <c r="E13" s="8"/>
      <c r="F13" s="8">
        <f>SUM(F6:F12)</f>
        <v>1214749</v>
      </c>
      <c r="G13" s="6"/>
      <c r="H13" s="8">
        <f>F13+G13</f>
        <v>1214749</v>
      </c>
      <c r="I13" s="2"/>
    </row>
    <row r="14" spans="2:9" ht="41.25" customHeight="1">
      <c r="B14" s="6" t="s">
        <v>127</v>
      </c>
      <c r="C14" s="6"/>
      <c r="D14" s="6"/>
      <c r="E14" s="8"/>
      <c r="F14" s="8">
        <f>SUM(Енергоносії!F13+Енерг2022!F13+Енерг2023!F13)</f>
        <v>2634413</v>
      </c>
      <c r="G14" s="8">
        <f>SUM(Енергоносії!G13+Енерг2022!G13+Енерг2023!G13)</f>
        <v>0</v>
      </c>
      <c r="H14" s="8">
        <f>SUM(Енергоносії!H13+Енерг2022!H13+Енерг2023!H13)</f>
        <v>2634413</v>
      </c>
      <c r="I14" s="2"/>
    </row>
    <row r="15" spans="2:9">
      <c r="B15" s="5"/>
      <c r="C15" s="5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2:I37"/>
  <sheetViews>
    <sheetView topLeftCell="A13" workbookViewId="0">
      <selection activeCell="B18" sqref="B18"/>
    </sheetView>
  </sheetViews>
  <sheetFormatPr defaultRowHeight="15"/>
  <cols>
    <col min="2" max="2" width="25" customWidth="1"/>
    <col min="3" max="3" width="16.5703125" customWidth="1"/>
    <col min="4" max="4" width="19.85546875" customWidth="1"/>
    <col min="5" max="5" width="12.140625" customWidth="1"/>
    <col min="6" max="6" width="11.7109375" customWidth="1"/>
    <col min="7" max="7" width="14.42578125" customWidth="1"/>
    <col min="9" max="9" width="19" customWidth="1"/>
  </cols>
  <sheetData>
    <row r="2" spans="2:9" ht="18.75">
      <c r="B2" s="19" t="s">
        <v>94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52.5" customHeight="1">
      <c r="B6" s="2" t="s">
        <v>39</v>
      </c>
      <c r="C6" s="2" t="s">
        <v>10</v>
      </c>
      <c r="D6" s="2" t="s">
        <v>40</v>
      </c>
      <c r="E6" s="7">
        <v>2021</v>
      </c>
      <c r="F6" s="7">
        <v>32092</v>
      </c>
      <c r="G6" s="7"/>
      <c r="H6" s="7">
        <f>F6+G6</f>
        <v>32092</v>
      </c>
      <c r="I6" s="2" t="s">
        <v>41</v>
      </c>
    </row>
    <row r="7" spans="2:9" ht="105">
      <c r="B7" s="2" t="s">
        <v>42</v>
      </c>
      <c r="C7" s="2" t="s">
        <v>10</v>
      </c>
      <c r="D7" s="2" t="s">
        <v>43</v>
      </c>
      <c r="E7" s="7">
        <v>2021</v>
      </c>
      <c r="F7" s="7">
        <v>20000</v>
      </c>
      <c r="G7" s="7"/>
      <c r="H7" s="7">
        <f t="shared" ref="H7:H16" si="0">F7+G7</f>
        <v>20000</v>
      </c>
      <c r="I7" s="2" t="s">
        <v>44</v>
      </c>
    </row>
    <row r="8" spans="2:9" ht="75">
      <c r="B8" s="2" t="s">
        <v>45</v>
      </c>
      <c r="C8" s="2" t="s">
        <v>10</v>
      </c>
      <c r="D8" s="2" t="s">
        <v>46</v>
      </c>
      <c r="E8" s="7">
        <v>2021</v>
      </c>
      <c r="F8" s="7">
        <v>30000</v>
      </c>
      <c r="G8" s="7"/>
      <c r="H8" s="7">
        <f t="shared" si="0"/>
        <v>30000</v>
      </c>
      <c r="I8" s="2" t="s">
        <v>47</v>
      </c>
    </row>
    <row r="9" spans="2:9" ht="45">
      <c r="B9" s="2" t="s">
        <v>48</v>
      </c>
      <c r="C9" s="2" t="s">
        <v>10</v>
      </c>
      <c r="D9" s="2" t="s">
        <v>49</v>
      </c>
      <c r="E9" s="7">
        <v>2021</v>
      </c>
      <c r="F9" s="7">
        <v>5000</v>
      </c>
      <c r="G9" s="7"/>
      <c r="H9" s="7">
        <f t="shared" si="0"/>
        <v>5000</v>
      </c>
      <c r="I9" s="2" t="s">
        <v>50</v>
      </c>
    </row>
    <row r="10" spans="2:9" ht="45">
      <c r="B10" s="2" t="s">
        <v>52</v>
      </c>
      <c r="C10" s="2" t="s">
        <v>10</v>
      </c>
      <c r="D10" s="2" t="s">
        <v>51</v>
      </c>
      <c r="E10" s="7">
        <v>2021</v>
      </c>
      <c r="F10" s="7">
        <v>900</v>
      </c>
      <c r="G10" s="7"/>
      <c r="H10" s="7">
        <f t="shared" si="0"/>
        <v>900</v>
      </c>
      <c r="I10" s="2" t="s">
        <v>50</v>
      </c>
    </row>
    <row r="11" spans="2:9" ht="45">
      <c r="B11" s="2" t="s">
        <v>53</v>
      </c>
      <c r="C11" s="2" t="s">
        <v>10</v>
      </c>
      <c r="D11" s="2" t="s">
        <v>54</v>
      </c>
      <c r="E11" s="7">
        <v>2021</v>
      </c>
      <c r="F11" s="7">
        <v>4200</v>
      </c>
      <c r="G11" s="7"/>
      <c r="H11" s="7">
        <f t="shared" si="0"/>
        <v>4200</v>
      </c>
      <c r="I11" s="2" t="s">
        <v>55</v>
      </c>
    </row>
    <row r="12" spans="2:9" ht="45">
      <c r="B12" s="2" t="s">
        <v>56</v>
      </c>
      <c r="C12" s="2" t="s">
        <v>10</v>
      </c>
      <c r="D12" s="2" t="s">
        <v>54</v>
      </c>
      <c r="E12" s="7">
        <v>2021</v>
      </c>
      <c r="F12" s="7">
        <v>7800</v>
      </c>
      <c r="G12" s="7"/>
      <c r="H12" s="7">
        <f t="shared" si="0"/>
        <v>7800</v>
      </c>
      <c r="I12" s="2" t="s">
        <v>55</v>
      </c>
    </row>
    <row r="13" spans="2:9" ht="60">
      <c r="B13" s="2" t="s">
        <v>57</v>
      </c>
      <c r="C13" s="2" t="s">
        <v>10</v>
      </c>
      <c r="D13" s="2" t="s">
        <v>58</v>
      </c>
      <c r="E13" s="7">
        <v>2021</v>
      </c>
      <c r="F13" s="7">
        <v>21600</v>
      </c>
      <c r="G13" s="7"/>
      <c r="H13" s="7">
        <f t="shared" si="0"/>
        <v>21600</v>
      </c>
      <c r="I13" s="2" t="s">
        <v>59</v>
      </c>
    </row>
    <row r="14" spans="2:9" ht="60">
      <c r="B14" s="2" t="s">
        <v>60</v>
      </c>
      <c r="C14" s="2" t="s">
        <v>10</v>
      </c>
      <c r="D14" s="2" t="s">
        <v>61</v>
      </c>
      <c r="E14" s="7">
        <v>2021</v>
      </c>
      <c r="F14" s="7">
        <v>10000</v>
      </c>
      <c r="G14" s="7"/>
      <c r="H14" s="7">
        <f t="shared" si="0"/>
        <v>10000</v>
      </c>
      <c r="I14" s="2" t="s">
        <v>62</v>
      </c>
    </row>
    <row r="15" spans="2:9" ht="60">
      <c r="B15" s="2" t="s">
        <v>68</v>
      </c>
      <c r="C15" s="2" t="s">
        <v>10</v>
      </c>
      <c r="D15" s="2" t="s">
        <v>69</v>
      </c>
      <c r="E15" s="7">
        <v>2021</v>
      </c>
      <c r="F15" s="7">
        <v>7000</v>
      </c>
      <c r="G15" s="7"/>
      <c r="H15" s="7">
        <f t="shared" si="0"/>
        <v>7000</v>
      </c>
      <c r="I15" s="2" t="s">
        <v>62</v>
      </c>
    </row>
    <row r="16" spans="2:9" ht="60">
      <c r="B16" s="2" t="s">
        <v>70</v>
      </c>
      <c r="C16" s="2" t="s">
        <v>10</v>
      </c>
      <c r="D16" s="2" t="s">
        <v>71</v>
      </c>
      <c r="E16" s="7">
        <v>2021</v>
      </c>
      <c r="F16" s="7">
        <v>1200</v>
      </c>
      <c r="G16" s="7"/>
      <c r="H16" s="7">
        <f t="shared" si="0"/>
        <v>1200</v>
      </c>
      <c r="I16" s="2" t="s">
        <v>72</v>
      </c>
    </row>
    <row r="17" spans="2:9">
      <c r="B17" s="6" t="s">
        <v>89</v>
      </c>
      <c r="C17" s="6"/>
      <c r="D17" s="6"/>
      <c r="E17" s="8"/>
      <c r="F17" s="8">
        <f>SUM(F6:F16)</f>
        <v>139792</v>
      </c>
      <c r="G17" s="8"/>
      <c r="H17" s="8">
        <f>F17+G17</f>
        <v>139792</v>
      </c>
      <c r="I17" s="6"/>
    </row>
    <row r="18" spans="2:9">
      <c r="B18" s="1"/>
      <c r="C18" s="1"/>
      <c r="D18" s="1"/>
      <c r="E18" s="12"/>
      <c r="F18" s="12"/>
      <c r="G18" s="12"/>
      <c r="H18" s="12"/>
      <c r="I18" s="1"/>
    </row>
    <row r="19" spans="2:9">
      <c r="E19" s="10"/>
      <c r="F19" s="10"/>
      <c r="G19" s="10"/>
      <c r="H19" s="10"/>
    </row>
    <row r="20" spans="2:9">
      <c r="E20" s="10"/>
      <c r="F20" s="10"/>
      <c r="G20" s="10"/>
      <c r="H20" s="10"/>
    </row>
    <row r="21" spans="2:9">
      <c r="E21" s="10"/>
      <c r="F21" s="10"/>
      <c r="G21" s="10"/>
      <c r="H21" s="10"/>
    </row>
    <row r="22" spans="2:9">
      <c r="E22" s="10"/>
      <c r="F22" s="10"/>
      <c r="G22" s="10"/>
      <c r="H22" s="10"/>
    </row>
    <row r="23" spans="2:9">
      <c r="E23" s="10"/>
      <c r="F23" s="10"/>
      <c r="G23" s="10"/>
      <c r="H23" s="10"/>
    </row>
    <row r="24" spans="2:9">
      <c r="E24" s="10"/>
      <c r="F24" s="10"/>
      <c r="G24" s="10"/>
      <c r="H24" s="10"/>
    </row>
    <row r="25" spans="2:9">
      <c r="E25" s="10"/>
      <c r="F25" s="10"/>
      <c r="G25" s="10"/>
      <c r="H25" s="10"/>
    </row>
    <row r="26" spans="2:9">
      <c r="E26" s="10"/>
      <c r="F26" s="10"/>
      <c r="G26" s="10"/>
      <c r="H26" s="10"/>
    </row>
    <row r="27" spans="2:9">
      <c r="E27" s="10"/>
      <c r="F27" s="10"/>
      <c r="G27" s="10"/>
      <c r="H27" s="10"/>
    </row>
    <row r="28" spans="2:9">
      <c r="E28" s="10"/>
      <c r="F28" s="10"/>
      <c r="G28" s="10"/>
      <c r="H28" s="10"/>
    </row>
    <row r="29" spans="2:9">
      <c r="E29" s="10"/>
      <c r="F29" s="10"/>
      <c r="G29" s="10"/>
      <c r="H29" s="10"/>
    </row>
    <row r="30" spans="2:9">
      <c r="E30" s="10"/>
      <c r="F30" s="10"/>
      <c r="G30" s="10"/>
      <c r="H30" s="10"/>
    </row>
    <row r="31" spans="2:9">
      <c r="E31" s="10"/>
      <c r="F31" s="10"/>
      <c r="G31" s="10"/>
      <c r="H31" s="10"/>
    </row>
    <row r="32" spans="2:9">
      <c r="E32" s="10"/>
      <c r="F32" s="10"/>
      <c r="G32" s="10"/>
      <c r="H32" s="10"/>
    </row>
    <row r="33" spans="5:8">
      <c r="E33" s="10"/>
      <c r="F33" s="10"/>
      <c r="G33" s="10"/>
      <c r="H33" s="10"/>
    </row>
    <row r="34" spans="5:8">
      <c r="E34" s="10"/>
      <c r="F34" s="10"/>
      <c r="G34" s="10"/>
      <c r="H34" s="10"/>
    </row>
    <row r="35" spans="5:8">
      <c r="E35" s="10"/>
      <c r="F35" s="10"/>
      <c r="G35" s="10"/>
      <c r="H35" s="10"/>
    </row>
    <row r="36" spans="5:8">
      <c r="E36" s="10"/>
      <c r="F36" s="10"/>
      <c r="G36" s="10"/>
      <c r="H36" s="10"/>
    </row>
    <row r="37" spans="5:8">
      <c r="E37" s="10"/>
      <c r="F37" s="10"/>
      <c r="G37" s="10"/>
      <c r="H37" s="10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.19685039370078741" header="0" footer="0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I10"/>
  <sheetViews>
    <sheetView topLeftCell="C1" workbookViewId="0">
      <selection activeCell="G15" sqref="G15"/>
    </sheetView>
  </sheetViews>
  <sheetFormatPr defaultRowHeight="15"/>
  <cols>
    <col min="1" max="1" width="4.7109375" customWidth="1"/>
    <col min="2" max="2" width="31.42578125" customWidth="1"/>
    <col min="3" max="3" width="16.28515625" customWidth="1"/>
    <col min="4" max="4" width="17.5703125" customWidth="1"/>
    <col min="5" max="5" width="12.42578125" customWidth="1"/>
    <col min="6" max="6" width="13.42578125" customWidth="1"/>
    <col min="7" max="7" width="12.7109375" customWidth="1"/>
    <col min="8" max="8" width="11.7109375" customWidth="1"/>
    <col min="9" max="9" width="16.140625" customWidth="1"/>
  </cols>
  <sheetData>
    <row r="2" spans="2:9" ht="18.75">
      <c r="B2" s="19" t="s">
        <v>102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85.5" customHeight="1">
      <c r="B6" s="2" t="s">
        <v>42</v>
      </c>
      <c r="C6" s="2" t="s">
        <v>10</v>
      </c>
      <c r="D6" s="2" t="s">
        <v>43</v>
      </c>
      <c r="E6" s="7">
        <v>2022</v>
      </c>
      <c r="F6" s="7">
        <v>20000</v>
      </c>
      <c r="G6" s="7"/>
      <c r="H6" s="7">
        <f>F6+G6</f>
        <v>20000</v>
      </c>
      <c r="I6" s="2" t="s">
        <v>44</v>
      </c>
    </row>
    <row r="7" spans="2:9" ht="60">
      <c r="B7" s="2" t="s">
        <v>99</v>
      </c>
      <c r="C7" s="2" t="s">
        <v>10</v>
      </c>
      <c r="D7" s="2" t="s">
        <v>69</v>
      </c>
      <c r="E7" s="7">
        <v>2022</v>
      </c>
      <c r="F7" s="7">
        <v>8000</v>
      </c>
      <c r="G7" s="7"/>
      <c r="H7" s="7">
        <f>F7+G7</f>
        <v>8000</v>
      </c>
      <c r="I7" s="2" t="s">
        <v>62</v>
      </c>
    </row>
    <row r="8" spans="2:9" ht="63" customHeight="1">
      <c r="B8" s="2" t="s">
        <v>70</v>
      </c>
      <c r="C8" s="2" t="s">
        <v>10</v>
      </c>
      <c r="D8" s="2" t="s">
        <v>71</v>
      </c>
      <c r="E8" s="7">
        <v>2022</v>
      </c>
      <c r="F8" s="7">
        <v>1200</v>
      </c>
      <c r="G8" s="7"/>
      <c r="H8" s="7">
        <f>F8+G8</f>
        <v>1200</v>
      </c>
      <c r="I8" s="2" t="s">
        <v>72</v>
      </c>
    </row>
    <row r="9" spans="2:9">
      <c r="B9" s="6" t="s">
        <v>89</v>
      </c>
      <c r="C9" s="6"/>
      <c r="D9" s="6"/>
      <c r="E9" s="8"/>
      <c r="F9" s="8">
        <f>SUM(F6:F8)</f>
        <v>29200</v>
      </c>
      <c r="G9" s="8"/>
      <c r="H9" s="8">
        <f>F9+G9</f>
        <v>29200</v>
      </c>
      <c r="I9" s="6"/>
    </row>
    <row r="10" spans="2:9">
      <c r="B10" s="1"/>
      <c r="C10" s="1"/>
      <c r="D10" s="1"/>
      <c r="E10" s="1"/>
      <c r="F10" s="1"/>
      <c r="G10" s="1"/>
      <c r="H10" s="1"/>
      <c r="I10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B2:I14"/>
  <sheetViews>
    <sheetView topLeftCell="A10" workbookViewId="0">
      <selection activeCell="M16" sqref="M16"/>
    </sheetView>
  </sheetViews>
  <sheetFormatPr defaultRowHeight="15"/>
  <cols>
    <col min="1" max="1" width="3.28515625" customWidth="1"/>
    <col min="2" max="2" width="24.85546875" customWidth="1"/>
    <col min="3" max="4" width="14.85546875" customWidth="1"/>
    <col min="5" max="5" width="10.140625" customWidth="1"/>
    <col min="6" max="6" width="10.85546875" customWidth="1"/>
    <col min="7" max="7" width="12.7109375" customWidth="1"/>
    <col min="8" max="8" width="14.28515625" customWidth="1"/>
    <col min="9" max="9" width="17.5703125" customWidth="1"/>
  </cols>
  <sheetData>
    <row r="2" spans="2:9" ht="18.75">
      <c r="B2" s="19" t="s">
        <v>159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02" customHeight="1">
      <c r="B6" s="2" t="s">
        <v>42</v>
      </c>
      <c r="C6" s="2" t="s">
        <v>10</v>
      </c>
      <c r="D6" s="2" t="s">
        <v>141</v>
      </c>
      <c r="E6" s="7">
        <v>2024</v>
      </c>
      <c r="F6" s="7">
        <v>25000</v>
      </c>
      <c r="G6" s="7"/>
      <c r="H6" s="7">
        <f t="shared" ref="H6:H14" si="0">F6+G6</f>
        <v>25000</v>
      </c>
      <c r="I6" s="2" t="s">
        <v>44</v>
      </c>
    </row>
    <row r="7" spans="2:9" ht="63" customHeight="1">
      <c r="B7" s="2" t="s">
        <v>160</v>
      </c>
      <c r="C7" s="2" t="s">
        <v>10</v>
      </c>
      <c r="D7" s="2" t="s">
        <v>161</v>
      </c>
      <c r="E7" s="7">
        <v>2024</v>
      </c>
      <c r="F7" s="7">
        <v>8000</v>
      </c>
      <c r="G7" s="7"/>
      <c r="H7" s="7">
        <f t="shared" si="0"/>
        <v>8000</v>
      </c>
      <c r="I7" s="2" t="s">
        <v>62</v>
      </c>
    </row>
    <row r="8" spans="2:9" ht="63" customHeight="1">
      <c r="B8" s="2" t="s">
        <v>169</v>
      </c>
      <c r="C8" s="2" t="s">
        <v>10</v>
      </c>
      <c r="D8" s="2" t="s">
        <v>161</v>
      </c>
      <c r="E8" s="7">
        <v>2024</v>
      </c>
      <c r="F8" s="7">
        <v>13500</v>
      </c>
      <c r="G8" s="7"/>
      <c r="H8" s="7">
        <f>F8+G8</f>
        <v>13500</v>
      </c>
      <c r="I8" s="2" t="s">
        <v>62</v>
      </c>
    </row>
    <row r="9" spans="2:9" ht="90">
      <c r="B9" s="2" t="s">
        <v>116</v>
      </c>
      <c r="C9" s="2" t="s">
        <v>10</v>
      </c>
      <c r="D9" s="2" t="s">
        <v>162</v>
      </c>
      <c r="E9" s="7">
        <v>2024</v>
      </c>
      <c r="F9" s="7">
        <v>6000</v>
      </c>
      <c r="G9" s="7"/>
      <c r="H9" s="7">
        <f t="shared" si="0"/>
        <v>6000</v>
      </c>
      <c r="I9" s="2" t="s">
        <v>123</v>
      </c>
    </row>
    <row r="10" spans="2:9" ht="93" customHeight="1">
      <c r="B10" s="2" t="s">
        <v>118</v>
      </c>
      <c r="C10" s="2" t="s">
        <v>10</v>
      </c>
      <c r="D10" s="2" t="s">
        <v>143</v>
      </c>
      <c r="E10" s="7">
        <v>2024</v>
      </c>
      <c r="F10" s="7">
        <v>21500</v>
      </c>
      <c r="G10" s="7"/>
      <c r="H10" s="7">
        <f t="shared" si="0"/>
        <v>21500</v>
      </c>
      <c r="I10" s="2" t="s">
        <v>123</v>
      </c>
    </row>
    <row r="11" spans="2:9" ht="70.5" customHeight="1">
      <c r="B11" s="2" t="s">
        <v>119</v>
      </c>
      <c r="C11" s="2" t="s">
        <v>10</v>
      </c>
      <c r="D11" s="2" t="s">
        <v>120</v>
      </c>
      <c r="E11" s="7">
        <v>2024</v>
      </c>
      <c r="F11" s="7">
        <v>6000</v>
      </c>
      <c r="G11" s="7"/>
      <c r="H11" s="7">
        <f t="shared" si="0"/>
        <v>6000</v>
      </c>
      <c r="I11" s="2" t="s">
        <v>123</v>
      </c>
    </row>
    <row r="12" spans="2:9" ht="75">
      <c r="B12" s="2" t="s">
        <v>121</v>
      </c>
      <c r="C12" s="2" t="s">
        <v>10</v>
      </c>
      <c r="D12" s="2" t="s">
        <v>122</v>
      </c>
      <c r="E12" s="7">
        <v>2024</v>
      </c>
      <c r="F12" s="7">
        <v>110000</v>
      </c>
      <c r="G12" s="7"/>
      <c r="H12" s="7">
        <f t="shared" si="0"/>
        <v>110000</v>
      </c>
      <c r="I12" s="2" t="s">
        <v>123</v>
      </c>
    </row>
    <row r="13" spans="2:9" ht="33" customHeight="1">
      <c r="B13" s="6" t="s">
        <v>89</v>
      </c>
      <c r="C13" s="6"/>
      <c r="D13" s="6"/>
      <c r="E13" s="8"/>
      <c r="F13" s="8">
        <f>SUM(F6:F12)</f>
        <v>190000</v>
      </c>
      <c r="G13" s="8">
        <f>SUM(G6:G12)</f>
        <v>0</v>
      </c>
      <c r="H13" s="8">
        <f>SUM(H6:H12)</f>
        <v>190000</v>
      </c>
      <c r="I13" s="2"/>
    </row>
    <row r="14" spans="2:9" ht="45.75" customHeight="1">
      <c r="B14" s="6" t="s">
        <v>165</v>
      </c>
      <c r="C14" s="6"/>
      <c r="D14" s="6"/>
      <c r="E14" s="8"/>
      <c r="F14" s="8">
        <f>Послуги!F17+Посл2022!F9+Посл2023!F13+'Послуги 2024'!F13</f>
        <v>550992</v>
      </c>
      <c r="G14" s="8">
        <f>Послуги!G17+Посл2022!G9+Посл2023!G13</f>
        <v>0</v>
      </c>
      <c r="H14" s="8">
        <f t="shared" si="0"/>
        <v>550992</v>
      </c>
      <c r="I14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B2:I12"/>
  <sheetViews>
    <sheetView topLeftCell="A7" workbookViewId="0">
      <selection activeCell="I9" sqref="I9"/>
    </sheetView>
  </sheetViews>
  <sheetFormatPr defaultRowHeight="15"/>
  <cols>
    <col min="1" max="1" width="2" customWidth="1"/>
    <col min="2" max="2" width="22.42578125" customWidth="1"/>
    <col min="3" max="3" width="15.5703125" customWidth="1"/>
    <col min="4" max="4" width="15.140625" customWidth="1"/>
    <col min="5" max="5" width="10.7109375" customWidth="1"/>
    <col min="6" max="7" width="13.140625" customWidth="1"/>
    <col min="8" max="8" width="12.7109375" customWidth="1"/>
    <col min="9" max="9" width="17.140625" customWidth="1"/>
  </cols>
  <sheetData>
    <row r="2" spans="2:9" ht="18.75">
      <c r="B2" s="19" t="s">
        <v>183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 ht="23.25" customHeight="1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18.5" customHeight="1">
      <c r="B6" s="2" t="s">
        <v>42</v>
      </c>
      <c r="C6" s="2" t="s">
        <v>10</v>
      </c>
      <c r="D6" s="2" t="s">
        <v>141</v>
      </c>
      <c r="E6" s="7">
        <v>2025</v>
      </c>
      <c r="F6" s="11">
        <v>25000</v>
      </c>
      <c r="G6" s="7"/>
      <c r="H6" s="7">
        <f t="shared" ref="H6:H12" si="0">F6+G6</f>
        <v>25000</v>
      </c>
      <c r="I6" s="2" t="s">
        <v>44</v>
      </c>
    </row>
    <row r="7" spans="2:9" ht="57.75" customHeight="1">
      <c r="B7" s="2" t="s">
        <v>185</v>
      </c>
      <c r="C7" s="2" t="s">
        <v>10</v>
      </c>
      <c r="D7" s="2" t="s">
        <v>161</v>
      </c>
      <c r="E7" s="7">
        <v>2025</v>
      </c>
      <c r="F7" s="11">
        <v>20000</v>
      </c>
      <c r="G7" s="7"/>
      <c r="H7" s="7">
        <f t="shared" si="0"/>
        <v>20000</v>
      </c>
      <c r="I7" s="2" t="s">
        <v>62</v>
      </c>
    </row>
    <row r="8" spans="2:9" ht="59.25" customHeight="1">
      <c r="B8" s="2" t="s">
        <v>186</v>
      </c>
      <c r="C8" s="2" t="s">
        <v>10</v>
      </c>
      <c r="D8" s="2" t="s">
        <v>161</v>
      </c>
      <c r="E8" s="7">
        <v>2025</v>
      </c>
      <c r="F8" s="11">
        <v>20000</v>
      </c>
      <c r="G8" s="7"/>
      <c r="H8" s="7">
        <f>F8+G8</f>
        <v>20000</v>
      </c>
      <c r="I8" s="2" t="s">
        <v>62</v>
      </c>
    </row>
    <row r="9" spans="2:9" ht="59.25" customHeight="1">
      <c r="B9" s="2" t="s">
        <v>195</v>
      </c>
      <c r="C9" s="2" t="s">
        <v>10</v>
      </c>
      <c r="D9" s="2" t="s">
        <v>196</v>
      </c>
      <c r="E9" s="7">
        <v>2025</v>
      </c>
      <c r="F9" s="11">
        <v>16000</v>
      </c>
      <c r="G9" s="7"/>
      <c r="H9" s="7">
        <f>F9+G9</f>
        <v>16000</v>
      </c>
      <c r="I9" s="2" t="s">
        <v>62</v>
      </c>
    </row>
    <row r="10" spans="2:9" ht="57" customHeight="1">
      <c r="B10" s="2" t="s">
        <v>184</v>
      </c>
      <c r="C10" s="2" t="s">
        <v>10</v>
      </c>
      <c r="D10" s="2" t="s">
        <v>122</v>
      </c>
      <c r="E10" s="7">
        <v>2025</v>
      </c>
      <c r="F10" s="11">
        <v>25000</v>
      </c>
      <c r="G10" s="7"/>
      <c r="H10" s="7">
        <f t="shared" si="0"/>
        <v>25000</v>
      </c>
      <c r="I10" s="2" t="s">
        <v>123</v>
      </c>
    </row>
    <row r="11" spans="2:9" ht="30">
      <c r="B11" s="6" t="s">
        <v>89</v>
      </c>
      <c r="C11" s="6"/>
      <c r="D11" s="6"/>
      <c r="E11" s="8"/>
      <c r="F11" s="16">
        <f>SUM(F6:F10)</f>
        <v>106000</v>
      </c>
      <c r="G11" s="8">
        <f>SUM(G6:G10)</f>
        <v>0</v>
      </c>
      <c r="H11" s="8">
        <f>SUM(H6:H10)</f>
        <v>106000</v>
      </c>
      <c r="I11" s="2"/>
    </row>
    <row r="12" spans="2:9" ht="30">
      <c r="B12" s="6" t="s">
        <v>187</v>
      </c>
      <c r="C12" s="6"/>
      <c r="D12" s="6"/>
      <c r="E12" s="8"/>
      <c r="F12" s="8">
        <f>Послуги!F17+Посл2022!F9+Посл2023!F13+'Послуги 2024'!F13+F11</f>
        <v>656992</v>
      </c>
      <c r="G12" s="8">
        <f>Послуги!G17+Посл2022!G9+Посл2023!G13</f>
        <v>0</v>
      </c>
      <c r="H12" s="8">
        <f t="shared" si="0"/>
        <v>656992</v>
      </c>
      <c r="I12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2:I14"/>
  <sheetViews>
    <sheetView topLeftCell="A10" workbookViewId="0">
      <selection activeCell="B2" sqref="B2:I2"/>
    </sheetView>
  </sheetViews>
  <sheetFormatPr defaultRowHeight="15"/>
  <cols>
    <col min="1" max="1" width="3.28515625" customWidth="1"/>
    <col min="2" max="2" width="27.140625" customWidth="1"/>
    <col min="3" max="3" width="19.42578125" customWidth="1"/>
    <col min="4" max="4" width="20.5703125" customWidth="1"/>
    <col min="5" max="5" width="11.7109375" customWidth="1"/>
    <col min="6" max="6" width="12.5703125" customWidth="1"/>
    <col min="7" max="7" width="13" customWidth="1"/>
    <col min="8" max="8" width="11.140625" customWidth="1"/>
    <col min="9" max="9" width="20.42578125" customWidth="1"/>
  </cols>
  <sheetData>
    <row r="2" spans="2:9" ht="18.75">
      <c r="B2" s="19" t="s">
        <v>110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91.5" customHeight="1">
      <c r="B6" s="2" t="s">
        <v>42</v>
      </c>
      <c r="C6" s="2" t="s">
        <v>10</v>
      </c>
      <c r="D6" s="2" t="s">
        <v>141</v>
      </c>
      <c r="E6" s="7">
        <v>2023</v>
      </c>
      <c r="F6" s="7">
        <v>25000</v>
      </c>
      <c r="G6" s="7"/>
      <c r="H6" s="7">
        <f t="shared" ref="H6:H14" si="0">F6+G6</f>
        <v>25000</v>
      </c>
      <c r="I6" s="2" t="s">
        <v>44</v>
      </c>
    </row>
    <row r="7" spans="2:9" ht="42.75" customHeight="1">
      <c r="B7" s="2" t="s">
        <v>99</v>
      </c>
      <c r="C7" s="2" t="s">
        <v>10</v>
      </c>
      <c r="D7" s="2" t="s">
        <v>142</v>
      </c>
      <c r="E7" s="7">
        <v>2023</v>
      </c>
      <c r="F7" s="7">
        <v>8000</v>
      </c>
      <c r="G7" s="7"/>
      <c r="H7" s="7">
        <f t="shared" si="0"/>
        <v>8000</v>
      </c>
      <c r="I7" s="2" t="s">
        <v>62</v>
      </c>
    </row>
    <row r="8" spans="2:9" ht="41.25" customHeight="1">
      <c r="B8" s="2" t="s">
        <v>70</v>
      </c>
      <c r="C8" s="2" t="s">
        <v>10</v>
      </c>
      <c r="D8" s="2" t="s">
        <v>71</v>
      </c>
      <c r="E8" s="7">
        <v>2023</v>
      </c>
      <c r="F8" s="7">
        <v>2000</v>
      </c>
      <c r="G8" s="7"/>
      <c r="H8" s="7">
        <f t="shared" si="0"/>
        <v>2000</v>
      </c>
      <c r="I8" s="2" t="s">
        <v>72</v>
      </c>
    </row>
    <row r="9" spans="2:9" ht="59.25" customHeight="1">
      <c r="B9" s="2" t="s">
        <v>116</v>
      </c>
      <c r="C9" s="2" t="s">
        <v>10</v>
      </c>
      <c r="D9" s="2" t="s">
        <v>117</v>
      </c>
      <c r="E9" s="7">
        <v>2023</v>
      </c>
      <c r="F9" s="7">
        <v>6000</v>
      </c>
      <c r="G9" s="7"/>
      <c r="H9" s="7">
        <f t="shared" si="0"/>
        <v>6000</v>
      </c>
      <c r="I9" s="2" t="s">
        <v>123</v>
      </c>
    </row>
    <row r="10" spans="2:9" ht="70.5" customHeight="1">
      <c r="B10" s="2" t="s">
        <v>118</v>
      </c>
      <c r="C10" s="2" t="s">
        <v>10</v>
      </c>
      <c r="D10" s="2" t="s">
        <v>143</v>
      </c>
      <c r="E10" s="7">
        <v>2023</v>
      </c>
      <c r="F10" s="7">
        <v>35000</v>
      </c>
      <c r="G10" s="7"/>
      <c r="H10" s="7">
        <f t="shared" si="0"/>
        <v>35000</v>
      </c>
      <c r="I10" s="2" t="s">
        <v>123</v>
      </c>
    </row>
    <row r="11" spans="2:9" ht="54.75" customHeight="1">
      <c r="B11" s="2" t="s">
        <v>119</v>
      </c>
      <c r="C11" s="2" t="s">
        <v>10</v>
      </c>
      <c r="D11" s="2" t="s">
        <v>120</v>
      </c>
      <c r="E11" s="7">
        <v>2023</v>
      </c>
      <c r="F11" s="7">
        <v>6000</v>
      </c>
      <c r="G11" s="7"/>
      <c r="H11" s="7">
        <f t="shared" si="0"/>
        <v>6000</v>
      </c>
      <c r="I11" s="2" t="s">
        <v>123</v>
      </c>
    </row>
    <row r="12" spans="2:9" ht="56.25" customHeight="1">
      <c r="B12" s="2" t="s">
        <v>121</v>
      </c>
      <c r="C12" s="2" t="s">
        <v>10</v>
      </c>
      <c r="D12" s="2" t="s">
        <v>122</v>
      </c>
      <c r="E12" s="7">
        <v>2023</v>
      </c>
      <c r="F12" s="7">
        <v>110000</v>
      </c>
      <c r="G12" s="7"/>
      <c r="H12" s="7">
        <f t="shared" si="0"/>
        <v>110000</v>
      </c>
      <c r="I12" s="2" t="s">
        <v>123</v>
      </c>
    </row>
    <row r="13" spans="2:9" ht="21.75" customHeight="1">
      <c r="B13" s="6" t="s">
        <v>89</v>
      </c>
      <c r="C13" s="6"/>
      <c r="D13" s="6"/>
      <c r="E13" s="8"/>
      <c r="F13" s="8">
        <f>SUM(F6:F12)</f>
        <v>192000</v>
      </c>
      <c r="G13" s="8">
        <f>SUM(G6:G12)</f>
        <v>0</v>
      </c>
      <c r="H13" s="8">
        <f>SUM(H6:H12)</f>
        <v>192000</v>
      </c>
      <c r="I13" s="2"/>
    </row>
    <row r="14" spans="2:9" ht="27" customHeight="1">
      <c r="B14" s="6" t="s">
        <v>128</v>
      </c>
      <c r="C14" s="6"/>
      <c r="D14" s="6"/>
      <c r="E14" s="8"/>
      <c r="F14" s="8">
        <f>Послуги!F17+Посл2022!F9+Посл2023!F13</f>
        <v>360992</v>
      </c>
      <c r="G14" s="8">
        <f>Послуги!G17+Посл2022!G9+Посл2023!G13</f>
        <v>0</v>
      </c>
      <c r="H14" s="8">
        <f t="shared" si="0"/>
        <v>360992</v>
      </c>
      <c r="I14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B2:K9"/>
  <sheetViews>
    <sheetView workbookViewId="0">
      <selection activeCell="M14" sqref="M14"/>
    </sheetView>
  </sheetViews>
  <sheetFormatPr defaultRowHeight="15"/>
  <cols>
    <col min="1" max="1" width="4" customWidth="1"/>
    <col min="2" max="2" width="9.140625" hidden="1" customWidth="1"/>
    <col min="3" max="3" width="2.42578125" hidden="1" customWidth="1"/>
    <col min="4" max="4" width="17.5703125" customWidth="1"/>
    <col min="5" max="5" width="15.140625" customWidth="1"/>
    <col min="6" max="6" width="14.5703125" customWidth="1"/>
    <col min="8" max="8" width="10.85546875" customWidth="1"/>
    <col min="9" max="9" width="12.5703125" customWidth="1"/>
    <col min="11" max="11" width="18.7109375" customWidth="1"/>
  </cols>
  <sheetData>
    <row r="2" spans="4:11" ht="18.75">
      <c r="D2" s="20" t="s">
        <v>112</v>
      </c>
      <c r="E2" s="20"/>
      <c r="F2" s="20"/>
      <c r="G2" s="20"/>
      <c r="H2" s="20"/>
      <c r="I2" s="20"/>
      <c r="J2" s="20"/>
      <c r="K2" s="20"/>
    </row>
    <row r="4" spans="4:11"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7"/>
      <c r="J4" s="17" t="s">
        <v>7</v>
      </c>
      <c r="K4" s="17" t="s">
        <v>8</v>
      </c>
    </row>
    <row r="5" spans="4:11" ht="30">
      <c r="D5" s="17"/>
      <c r="E5" s="17"/>
      <c r="F5" s="17"/>
      <c r="G5" s="17"/>
      <c r="H5" s="2" t="s">
        <v>5</v>
      </c>
      <c r="I5" s="2" t="s">
        <v>6</v>
      </c>
      <c r="J5" s="17"/>
      <c r="K5" s="17"/>
    </row>
    <row r="6" spans="4:11" ht="87.75" customHeight="1">
      <c r="D6" s="2" t="s">
        <v>113</v>
      </c>
      <c r="E6" s="2" t="s">
        <v>10</v>
      </c>
      <c r="F6" s="2" t="s">
        <v>114</v>
      </c>
      <c r="G6" s="7">
        <v>2025</v>
      </c>
      <c r="H6" s="7">
        <v>1451482</v>
      </c>
      <c r="I6" s="7"/>
      <c r="J6" s="7">
        <f>H6+I6</f>
        <v>1451482</v>
      </c>
      <c r="K6" s="2" t="s">
        <v>115</v>
      </c>
    </row>
    <row r="7" spans="4:11" ht="30">
      <c r="D7" s="6" t="s">
        <v>124</v>
      </c>
      <c r="E7" s="6"/>
      <c r="F7" s="6"/>
      <c r="G7" s="8"/>
      <c r="H7" s="8">
        <f>H6</f>
        <v>1451482</v>
      </c>
      <c r="I7" s="8">
        <f>I6</f>
        <v>0</v>
      </c>
      <c r="J7" s="8">
        <f>J6</f>
        <v>1451482</v>
      </c>
      <c r="K7" s="6"/>
    </row>
    <row r="8" spans="4:11" ht="45">
      <c r="D8" s="6" t="s">
        <v>166</v>
      </c>
      <c r="E8" s="6"/>
      <c r="F8" s="6"/>
      <c r="G8" s="8"/>
      <c r="H8" s="8">
        <f>'5.Оплата праці 2023 '!F7+'5.Оплата праці 2024'!F7+'Оплата праці 2025'!H7</f>
        <v>3256266</v>
      </c>
      <c r="I8" s="8">
        <f>'5.Оплата праці 2023 '!G7+'5.Оплата праці 2024'!G7+'Оплата праці 2025'!I7</f>
        <v>0</v>
      </c>
      <c r="J8" s="8">
        <f>'5.Оплата праці 2023 '!H7+'5.Оплата праці 2024'!H7+'Оплата праці 2025'!J7</f>
        <v>3256266</v>
      </c>
      <c r="K8" s="6"/>
    </row>
    <row r="9" spans="4:11" ht="45">
      <c r="D9" s="6" t="s">
        <v>188</v>
      </c>
      <c r="E9" s="6"/>
      <c r="F9" s="6"/>
      <c r="G9" s="8"/>
      <c r="H9" s="8">
        <v>9405966</v>
      </c>
      <c r="I9" s="8">
        <f>Запч2025!G17+'Бензин 2025'!G15+Енерг2023!G14+'Послуги 2025'!G12+'Оснащення 2025'!G9+'Оплата праці 2025'!I8</f>
        <v>903580</v>
      </c>
      <c r="J9" s="8">
        <f>Запч2025!H17+'Бензин 2025'!H15+Енерг2023!H14+'Послуги 2025'!H12+'Оснащення 2025'!H9+'Оплата праці 2025'!J8</f>
        <v>10446038</v>
      </c>
      <c r="K9" s="6"/>
    </row>
  </sheetData>
  <mergeCells count="8">
    <mergeCell ref="D2:K2"/>
    <mergeCell ref="D4:D5"/>
    <mergeCell ref="E4:E5"/>
    <mergeCell ref="F4:F5"/>
    <mergeCell ref="G4:G5"/>
    <mergeCell ref="H4:I4"/>
    <mergeCell ref="J4:J5"/>
    <mergeCell ref="K4:K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I20"/>
  <sheetViews>
    <sheetView topLeftCell="A13" workbookViewId="0">
      <selection activeCell="E32" sqref="E32"/>
    </sheetView>
  </sheetViews>
  <sheetFormatPr defaultRowHeight="15"/>
  <cols>
    <col min="2" max="2" width="26.42578125" customWidth="1"/>
    <col min="3" max="3" width="18.42578125" customWidth="1"/>
    <col min="4" max="4" width="17.5703125" customWidth="1"/>
    <col min="5" max="5" width="12.140625" customWidth="1"/>
    <col min="6" max="6" width="12" customWidth="1"/>
    <col min="7" max="7" width="14.5703125" customWidth="1"/>
    <col min="8" max="8" width="10.5703125" customWidth="1"/>
    <col min="9" max="9" width="19.5703125" customWidth="1"/>
  </cols>
  <sheetData>
    <row r="2" spans="2:9" ht="18.75">
      <c r="B2" s="18" t="s">
        <v>92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57.75" customHeight="1">
      <c r="B6" s="2" t="s">
        <v>9</v>
      </c>
      <c r="C6" s="2" t="s">
        <v>10</v>
      </c>
      <c r="D6" s="2" t="s">
        <v>11</v>
      </c>
      <c r="E6" s="7">
        <v>2022</v>
      </c>
      <c r="F6" s="7">
        <v>7200</v>
      </c>
      <c r="G6" s="7"/>
      <c r="H6" s="7">
        <f>F6+G6</f>
        <v>7200</v>
      </c>
      <c r="I6" s="2" t="s">
        <v>12</v>
      </c>
    </row>
    <row r="7" spans="2:9" ht="57.75" customHeight="1">
      <c r="B7" s="2" t="s">
        <v>13</v>
      </c>
      <c r="C7" s="2" t="s">
        <v>10</v>
      </c>
      <c r="D7" s="2" t="s">
        <v>11</v>
      </c>
      <c r="E7" s="7">
        <v>2022</v>
      </c>
      <c r="F7" s="7">
        <v>2200</v>
      </c>
      <c r="G7" s="7"/>
      <c r="H7" s="7">
        <f t="shared" ref="H7:H16" si="0">F7+G7</f>
        <v>2200</v>
      </c>
      <c r="I7" s="2" t="s">
        <v>12</v>
      </c>
    </row>
    <row r="8" spans="2:9" ht="49.5" customHeight="1">
      <c r="B8" s="2" t="s">
        <v>14</v>
      </c>
      <c r="C8" s="2" t="s">
        <v>10</v>
      </c>
      <c r="D8" s="2" t="s">
        <v>11</v>
      </c>
      <c r="E8" s="7">
        <v>2022</v>
      </c>
      <c r="F8" s="7"/>
      <c r="G8" s="7"/>
      <c r="H8" s="7">
        <f t="shared" si="0"/>
        <v>0</v>
      </c>
      <c r="I8" s="2" t="s">
        <v>12</v>
      </c>
    </row>
    <row r="9" spans="2:9" ht="56.25" customHeight="1">
      <c r="B9" s="2" t="s">
        <v>15</v>
      </c>
      <c r="C9" s="2" t="s">
        <v>10</v>
      </c>
      <c r="D9" s="2" t="s">
        <v>11</v>
      </c>
      <c r="E9" s="7">
        <v>2022</v>
      </c>
      <c r="F9" s="7">
        <v>4860</v>
      </c>
      <c r="G9" s="7"/>
      <c r="H9" s="7">
        <f t="shared" si="0"/>
        <v>4860</v>
      </c>
      <c r="I9" s="2" t="s">
        <v>12</v>
      </c>
    </row>
    <row r="10" spans="2:9" ht="73.5" customHeight="1">
      <c r="B10" s="2" t="s">
        <v>16</v>
      </c>
      <c r="C10" s="2" t="s">
        <v>10</v>
      </c>
      <c r="D10" s="2" t="s">
        <v>11</v>
      </c>
      <c r="E10" s="7">
        <v>2022</v>
      </c>
      <c r="F10" s="7">
        <v>6340</v>
      </c>
      <c r="G10" s="7"/>
      <c r="H10" s="7">
        <f t="shared" si="0"/>
        <v>6340</v>
      </c>
      <c r="I10" s="2" t="s">
        <v>12</v>
      </c>
    </row>
    <row r="11" spans="2:9" ht="105.75" customHeight="1">
      <c r="B11" s="2" t="s">
        <v>66</v>
      </c>
      <c r="C11" s="2" t="s">
        <v>10</v>
      </c>
      <c r="D11" s="2" t="s">
        <v>11</v>
      </c>
      <c r="E11" s="7">
        <v>2022</v>
      </c>
      <c r="F11" s="7">
        <v>1200</v>
      </c>
      <c r="G11" s="7"/>
      <c r="H11" s="7">
        <f t="shared" si="0"/>
        <v>1200</v>
      </c>
      <c r="I11" s="2" t="s">
        <v>12</v>
      </c>
    </row>
    <row r="12" spans="2:9" ht="60">
      <c r="B12" s="2" t="s">
        <v>17</v>
      </c>
      <c r="C12" s="2" t="s">
        <v>10</v>
      </c>
      <c r="D12" s="2" t="s">
        <v>11</v>
      </c>
      <c r="E12" s="7">
        <v>2022</v>
      </c>
      <c r="F12" s="7">
        <v>600</v>
      </c>
      <c r="G12" s="7"/>
      <c r="H12" s="7">
        <f t="shared" si="0"/>
        <v>600</v>
      </c>
      <c r="I12" s="2" t="s">
        <v>12</v>
      </c>
    </row>
    <row r="13" spans="2:9" ht="75.75" customHeight="1">
      <c r="B13" s="2" t="s">
        <v>18</v>
      </c>
      <c r="C13" s="2" t="s">
        <v>10</v>
      </c>
      <c r="D13" s="2" t="s">
        <v>11</v>
      </c>
      <c r="E13" s="7">
        <v>2022</v>
      </c>
      <c r="F13" s="7">
        <v>4460</v>
      </c>
      <c r="G13" s="7"/>
      <c r="H13" s="7">
        <f t="shared" si="0"/>
        <v>4460</v>
      </c>
      <c r="I13" s="2" t="s">
        <v>12</v>
      </c>
    </row>
    <row r="14" spans="2:9" ht="75.75" customHeight="1">
      <c r="B14" s="2" t="s">
        <v>95</v>
      </c>
      <c r="C14" s="2" t="s">
        <v>10</v>
      </c>
      <c r="D14" s="2" t="s">
        <v>11</v>
      </c>
      <c r="E14" s="7">
        <v>2022</v>
      </c>
      <c r="F14" s="7">
        <v>6900</v>
      </c>
      <c r="G14" s="7"/>
      <c r="H14" s="7">
        <f t="shared" si="0"/>
        <v>6900</v>
      </c>
      <c r="I14" s="2" t="s">
        <v>12</v>
      </c>
    </row>
    <row r="15" spans="2:9" ht="79.5" customHeight="1">
      <c r="B15" s="2" t="s">
        <v>19</v>
      </c>
      <c r="C15" s="2" t="s">
        <v>10</v>
      </c>
      <c r="D15" s="2" t="s">
        <v>11</v>
      </c>
      <c r="E15" s="7">
        <v>2022</v>
      </c>
      <c r="F15" s="7">
        <v>6740</v>
      </c>
      <c r="G15" s="7"/>
      <c r="H15" s="7">
        <f t="shared" si="0"/>
        <v>6740</v>
      </c>
      <c r="I15" s="2" t="s">
        <v>12</v>
      </c>
    </row>
    <row r="16" spans="2:9" ht="79.5" customHeight="1">
      <c r="B16" s="2" t="s">
        <v>96</v>
      </c>
      <c r="C16" s="2" t="s">
        <v>10</v>
      </c>
      <c r="D16" s="2" t="s">
        <v>11</v>
      </c>
      <c r="E16" s="7">
        <v>2022</v>
      </c>
      <c r="F16" s="7">
        <v>15400</v>
      </c>
      <c r="G16" s="7"/>
      <c r="H16" s="7">
        <f t="shared" si="0"/>
        <v>15400</v>
      </c>
      <c r="I16" s="2" t="s">
        <v>12</v>
      </c>
    </row>
    <row r="17" spans="2:9">
      <c r="B17" s="6" t="s">
        <v>87</v>
      </c>
      <c r="C17" s="2"/>
      <c r="D17" s="2"/>
      <c r="E17" s="7"/>
      <c r="F17" s="8">
        <f>SUM(F6:F15)</f>
        <v>40500</v>
      </c>
      <c r="G17" s="8"/>
      <c r="H17" s="8">
        <f>F17+G17</f>
        <v>40500</v>
      </c>
      <c r="I17" s="2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2:I9"/>
  <sheetViews>
    <sheetView workbookViewId="0">
      <selection activeCell="F9" sqref="F9"/>
    </sheetView>
  </sheetViews>
  <sheetFormatPr defaultRowHeight="15"/>
  <cols>
    <col min="1" max="1" width="3.5703125" customWidth="1"/>
    <col min="2" max="2" width="22.85546875" customWidth="1"/>
    <col min="3" max="3" width="16" customWidth="1"/>
    <col min="4" max="4" width="17.140625" customWidth="1"/>
    <col min="5" max="5" width="13.5703125" customWidth="1"/>
    <col min="6" max="6" width="12.5703125" customWidth="1"/>
    <col min="7" max="7" width="12.7109375" customWidth="1"/>
    <col min="8" max="8" width="10.85546875" customWidth="1"/>
    <col min="9" max="9" width="19.5703125" customWidth="1"/>
  </cols>
  <sheetData>
    <row r="2" spans="2:9" ht="39" customHeight="1">
      <c r="B2" s="20" t="s">
        <v>112</v>
      </c>
      <c r="C2" s="20"/>
      <c r="D2" s="20"/>
      <c r="E2" s="20"/>
      <c r="F2" s="20"/>
      <c r="G2" s="20"/>
      <c r="H2" s="20"/>
      <c r="I2" s="20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05.75" customHeight="1">
      <c r="B6" s="2" t="s">
        <v>113</v>
      </c>
      <c r="C6" s="2" t="s">
        <v>10</v>
      </c>
      <c r="D6" s="2" t="s">
        <v>114</v>
      </c>
      <c r="E6" s="7">
        <v>2024</v>
      </c>
      <c r="F6" s="7">
        <v>1238324</v>
      </c>
      <c r="G6" s="7"/>
      <c r="H6" s="7">
        <f>F6+G6</f>
        <v>1238324</v>
      </c>
      <c r="I6" s="2" t="s">
        <v>115</v>
      </c>
    </row>
    <row r="7" spans="2:9" ht="38.25" customHeight="1">
      <c r="B7" s="6" t="s">
        <v>124</v>
      </c>
      <c r="C7" s="6"/>
      <c r="D7" s="6"/>
      <c r="E7" s="8"/>
      <c r="F7" s="8">
        <f>F6</f>
        <v>1238324</v>
      </c>
      <c r="G7" s="8">
        <f>G6</f>
        <v>0</v>
      </c>
      <c r="H7" s="8">
        <f>H6</f>
        <v>1238324</v>
      </c>
      <c r="I7" s="6"/>
    </row>
    <row r="8" spans="2:9" ht="38.25" customHeight="1">
      <c r="B8" s="6" t="s">
        <v>166</v>
      </c>
      <c r="C8" s="6"/>
      <c r="D8" s="6"/>
      <c r="E8" s="8"/>
      <c r="F8" s="8">
        <f>'5.Оплата праці 2023 '!F7+'5.Оплата праці 2024'!F7</f>
        <v>1804784</v>
      </c>
      <c r="G8" s="8">
        <f>'5.Оплата праці 2023 '!G7+'5.Оплата праці 2024'!G7</f>
        <v>0</v>
      </c>
      <c r="H8" s="8">
        <f>'5.Оплата праці 2023 '!H7+'5.Оплата праці 2024'!H7</f>
        <v>1804784</v>
      </c>
      <c r="I8" s="6"/>
    </row>
    <row r="9" spans="2:9" ht="36.75" customHeight="1">
      <c r="B9" s="6" t="s">
        <v>167</v>
      </c>
      <c r="C9" s="6"/>
      <c r="D9" s="6"/>
      <c r="E9" s="8"/>
      <c r="F9" s="8">
        <f>Запч2024!F15+'Бензин 2024'!F13+'Послуги 2024'!F14+'Оснащення 2024'!F14+'5.Оплата праці 2024'!F8+Енерг2023!F14</f>
        <v>7250576</v>
      </c>
      <c r="G9" s="8">
        <f>Запч2024!G15+'Бензин 2024'!G13+'Послуги 2024'!G14+'Оснащення 2024'!G14+'5.Оплата праці 2024'!G8</f>
        <v>903580</v>
      </c>
      <c r="H9" s="8">
        <f>Запч2024!H15+'Бензин 2024'!H13+'Послуги 2024'!H14+'Оснащення 2024'!H14+'5.Оплата праці 2024'!H8+Енерг2023!H14</f>
        <v>8154156</v>
      </c>
      <c r="I9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B2:I8"/>
  <sheetViews>
    <sheetView workbookViewId="0">
      <selection activeCell="F8" sqref="F8"/>
    </sheetView>
  </sheetViews>
  <sheetFormatPr defaultRowHeight="15"/>
  <cols>
    <col min="1" max="1" width="5.140625" customWidth="1"/>
    <col min="2" max="2" width="23.5703125" customWidth="1"/>
    <col min="3" max="3" width="15.7109375" customWidth="1"/>
    <col min="4" max="4" width="14.140625" customWidth="1"/>
    <col min="5" max="5" width="13.85546875" customWidth="1"/>
    <col min="6" max="6" width="14.85546875" customWidth="1"/>
    <col min="7" max="7" width="12.7109375" customWidth="1"/>
    <col min="8" max="8" width="13.28515625" customWidth="1"/>
    <col min="9" max="9" width="22.28515625" customWidth="1"/>
  </cols>
  <sheetData>
    <row r="2" spans="2:9" ht="36.75" customHeight="1">
      <c r="B2" s="20" t="s">
        <v>112</v>
      </c>
      <c r="C2" s="20"/>
      <c r="D2" s="20"/>
      <c r="E2" s="20"/>
      <c r="F2" s="20"/>
      <c r="G2" s="20"/>
      <c r="H2" s="20"/>
      <c r="I2" s="20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120.75" customHeight="1">
      <c r="B6" s="2" t="s">
        <v>113</v>
      </c>
      <c r="C6" s="2" t="s">
        <v>10</v>
      </c>
      <c r="D6" s="2" t="s">
        <v>114</v>
      </c>
      <c r="E6" s="7">
        <v>2023</v>
      </c>
      <c r="F6" s="7">
        <v>566460</v>
      </c>
      <c r="G6" s="7"/>
      <c r="H6" s="7">
        <f>F6+G6</f>
        <v>566460</v>
      </c>
      <c r="I6" s="2" t="s">
        <v>115</v>
      </c>
    </row>
    <row r="7" spans="2:9" ht="42.75" customHeight="1">
      <c r="B7" s="6" t="s">
        <v>124</v>
      </c>
      <c r="C7" s="6"/>
      <c r="D7" s="6"/>
      <c r="E7" s="8"/>
      <c r="F7" s="8">
        <f>F6</f>
        <v>566460</v>
      </c>
      <c r="G7" s="8">
        <f>G6</f>
        <v>0</v>
      </c>
      <c r="H7" s="8">
        <f>H6</f>
        <v>566460</v>
      </c>
      <c r="I7" s="6"/>
    </row>
    <row r="8" spans="2:9" ht="28.5" customHeight="1">
      <c r="B8" s="6" t="s">
        <v>140</v>
      </c>
      <c r="C8" s="6"/>
      <c r="D8" s="6"/>
      <c r="E8" s="8"/>
      <c r="F8" s="8">
        <f>Запч2023!F15+Бензин2023!F15+Енерг2023!F14+Посл2023!F14+'5.Оплата праці 2023 '!F7+'Оснащення 2023'!F20</f>
        <v>5101007</v>
      </c>
      <c r="G8" s="8">
        <f>Запч2023!G15+Бензин2023!G15+Енерг2023!G14+Посл2023!G14+'5.Оплата праці 2023 '!G7+'Оснащення 2023'!G20</f>
        <v>478580</v>
      </c>
      <c r="H8" s="8">
        <f>Запч2023!H15+Бензин2023!H15+Енерг2023!H14+Посл2023!H14+'5.Оплата праці 2023 '!H7+'Оснащення 2023'!H20</f>
        <v>5579587</v>
      </c>
      <c r="I8" s="6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B2:I10"/>
  <sheetViews>
    <sheetView tabSelected="1" workbookViewId="0">
      <selection activeCell="H10" sqref="H10"/>
    </sheetView>
  </sheetViews>
  <sheetFormatPr defaultRowHeight="15"/>
  <cols>
    <col min="1" max="1" width="3.42578125" customWidth="1"/>
    <col min="2" max="2" width="21.28515625" customWidth="1"/>
    <col min="3" max="3" width="14.28515625" customWidth="1"/>
    <col min="4" max="4" width="12.85546875" customWidth="1"/>
    <col min="5" max="5" width="9.85546875" customWidth="1"/>
    <col min="6" max="6" width="14.85546875" customWidth="1"/>
    <col min="7" max="7" width="12.42578125" customWidth="1"/>
    <col min="8" max="8" width="11.28515625" customWidth="1"/>
    <col min="9" max="9" width="22" customWidth="1"/>
  </cols>
  <sheetData>
    <row r="2" spans="2:9" ht="18.75">
      <c r="B2" s="19" t="s">
        <v>191</v>
      </c>
      <c r="C2" s="19"/>
      <c r="D2" s="19"/>
      <c r="E2" s="19"/>
      <c r="F2" s="19"/>
      <c r="G2" s="19"/>
      <c r="H2" s="19"/>
      <c r="I2" s="19"/>
    </row>
    <row r="3" spans="2:9">
      <c r="B3" s="21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/>
      <c r="H3" s="21" t="s">
        <v>7</v>
      </c>
      <c r="I3" s="21" t="s">
        <v>8</v>
      </c>
    </row>
    <row r="4" spans="2:9" ht="30">
      <c r="B4" s="21"/>
      <c r="C4" s="21"/>
      <c r="D4" s="21"/>
      <c r="E4" s="21"/>
      <c r="F4" s="6" t="s">
        <v>5</v>
      </c>
      <c r="G4" s="6" t="s">
        <v>6</v>
      </c>
      <c r="H4" s="21"/>
      <c r="I4" s="21"/>
    </row>
    <row r="5" spans="2:9">
      <c r="B5" s="2"/>
      <c r="C5" s="2"/>
      <c r="D5" s="2"/>
      <c r="E5" s="7"/>
      <c r="F5" s="7"/>
      <c r="G5" s="7"/>
      <c r="H5" s="7"/>
      <c r="I5" s="2"/>
    </row>
    <row r="6" spans="2:9" ht="59.25" customHeight="1">
      <c r="B6" s="2" t="s">
        <v>189</v>
      </c>
      <c r="C6" s="2" t="s">
        <v>10</v>
      </c>
      <c r="D6" s="2" t="s">
        <v>73</v>
      </c>
      <c r="E6" s="7">
        <v>2025</v>
      </c>
      <c r="F6" s="7">
        <v>100000</v>
      </c>
      <c r="G6" s="7"/>
      <c r="H6" s="7">
        <f>F6+G6</f>
        <v>100000</v>
      </c>
      <c r="I6" s="2" t="s">
        <v>190</v>
      </c>
    </row>
    <row r="7" spans="2:9">
      <c r="B7" s="2"/>
      <c r="C7" s="2"/>
      <c r="D7" s="2"/>
      <c r="E7" s="7"/>
      <c r="F7" s="7"/>
      <c r="G7" s="7"/>
      <c r="H7" s="7"/>
      <c r="I7" s="2"/>
    </row>
    <row r="8" spans="2:9">
      <c r="B8" s="6" t="s">
        <v>85</v>
      </c>
      <c r="C8" s="6"/>
      <c r="D8" s="6"/>
      <c r="E8" s="8"/>
      <c r="F8" s="8">
        <f>SUM(F5:F7)</f>
        <v>100000</v>
      </c>
      <c r="G8" s="8">
        <f>SUM(G5:G7)</f>
        <v>0</v>
      </c>
      <c r="H8" s="8">
        <f>F8+G8</f>
        <v>100000</v>
      </c>
      <c r="I8" s="8">
        <f>SUM(I5:I7)</f>
        <v>0</v>
      </c>
    </row>
    <row r="9" spans="2:9" ht="30">
      <c r="B9" s="6" t="s">
        <v>192</v>
      </c>
      <c r="C9" s="6"/>
      <c r="D9" s="6"/>
      <c r="E9" s="8"/>
      <c r="F9" s="8">
        <f>'Оснащення 2024'!F14+'Оснащення 2025'!F8</f>
        <v>644990</v>
      </c>
      <c r="G9" s="8">
        <f>'Оснащення 2024'!G14+'Оснащення 2025'!G8</f>
        <v>903580</v>
      </c>
      <c r="H9" s="8">
        <f>'Оснащення 2024'!H14+'Оснащення 2025'!H8</f>
        <v>1548570</v>
      </c>
      <c r="I9" s="8"/>
    </row>
    <row r="10" spans="2:9">
      <c r="B10" s="6"/>
      <c r="C10" s="6"/>
      <c r="D10" s="6"/>
      <c r="E10" s="8"/>
      <c r="F10" s="8"/>
      <c r="G10" s="8"/>
      <c r="H10" s="8"/>
      <c r="I10" s="2"/>
    </row>
  </sheetData>
  <mergeCells count="8">
    <mergeCell ref="B2:I2"/>
    <mergeCell ref="B3:B4"/>
    <mergeCell ref="C3:C4"/>
    <mergeCell ref="D3:D4"/>
    <mergeCell ref="E3:E4"/>
    <mergeCell ref="F3:G3"/>
    <mergeCell ref="H3:H4"/>
    <mergeCell ref="I3:I4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B1:I15"/>
  <sheetViews>
    <sheetView topLeftCell="A7" workbookViewId="0">
      <selection activeCell="F14" sqref="F14"/>
    </sheetView>
  </sheetViews>
  <sheetFormatPr defaultRowHeight="15"/>
  <cols>
    <col min="1" max="1" width="3" customWidth="1"/>
    <col min="2" max="2" width="20.140625" customWidth="1"/>
    <col min="3" max="3" width="16.42578125" customWidth="1"/>
    <col min="4" max="4" width="15.140625" customWidth="1"/>
    <col min="5" max="5" width="12.42578125" customWidth="1"/>
    <col min="6" max="6" width="13" customWidth="1"/>
    <col min="7" max="7" width="13.28515625" customWidth="1"/>
    <col min="8" max="8" width="12.140625" customWidth="1"/>
    <col min="9" max="9" width="16" customWidth="1"/>
  </cols>
  <sheetData>
    <row r="1" spans="2:9" ht="18.75">
      <c r="B1" s="19" t="s">
        <v>63</v>
      </c>
      <c r="C1" s="19"/>
      <c r="D1" s="19"/>
      <c r="E1" s="19"/>
      <c r="F1" s="19"/>
      <c r="G1" s="19"/>
      <c r="H1" s="19"/>
      <c r="I1" s="19"/>
    </row>
    <row r="2" spans="2:9"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/>
      <c r="H2" s="21" t="s">
        <v>7</v>
      </c>
      <c r="I2" s="21" t="s">
        <v>8</v>
      </c>
    </row>
    <row r="3" spans="2:9">
      <c r="B3" s="21"/>
      <c r="C3" s="21"/>
      <c r="D3" s="21"/>
      <c r="E3" s="21"/>
      <c r="F3" s="6" t="s">
        <v>5</v>
      </c>
      <c r="G3" s="6" t="s">
        <v>6</v>
      </c>
      <c r="H3" s="21"/>
      <c r="I3" s="21"/>
    </row>
    <row r="4" spans="2:9" ht="60.75" customHeight="1">
      <c r="B4" s="2" t="s">
        <v>64</v>
      </c>
      <c r="C4" s="2" t="s">
        <v>10</v>
      </c>
      <c r="D4" s="2" t="s">
        <v>73</v>
      </c>
      <c r="E4" s="7">
        <v>2024</v>
      </c>
      <c r="F4" s="7">
        <v>2400</v>
      </c>
      <c r="G4" s="7"/>
      <c r="H4" s="7">
        <f t="shared" ref="H4:H13" si="0">F4+G4</f>
        <v>2400</v>
      </c>
      <c r="I4" s="2" t="s">
        <v>74</v>
      </c>
    </row>
    <row r="5" spans="2:9" ht="48.75" customHeight="1">
      <c r="B5" s="2" t="s">
        <v>65</v>
      </c>
      <c r="C5" s="2" t="s">
        <v>10</v>
      </c>
      <c r="D5" s="2" t="s">
        <v>73</v>
      </c>
      <c r="E5" s="7">
        <v>2024</v>
      </c>
      <c r="F5" s="7">
        <v>31500</v>
      </c>
      <c r="G5" s="7"/>
      <c r="H5" s="7">
        <f t="shared" si="0"/>
        <v>31500</v>
      </c>
      <c r="I5" s="2" t="s">
        <v>74</v>
      </c>
    </row>
    <row r="6" spans="2:9" ht="45.75" customHeight="1">
      <c r="B6" s="2" t="s">
        <v>129</v>
      </c>
      <c r="C6" s="2" t="s">
        <v>10</v>
      </c>
      <c r="D6" s="2" t="s">
        <v>130</v>
      </c>
      <c r="E6" s="7">
        <v>2024</v>
      </c>
      <c r="F6" s="7">
        <v>49000</v>
      </c>
      <c r="G6" s="7"/>
      <c r="H6" s="7">
        <f t="shared" si="0"/>
        <v>49000</v>
      </c>
      <c r="I6" s="2" t="s">
        <v>135</v>
      </c>
    </row>
    <row r="7" spans="2:9" ht="45.75" customHeight="1">
      <c r="B7" s="2" t="s">
        <v>132</v>
      </c>
      <c r="C7" s="2" t="s">
        <v>10</v>
      </c>
      <c r="D7" s="2" t="s">
        <v>133</v>
      </c>
      <c r="E7" s="7">
        <v>2024</v>
      </c>
      <c r="F7" s="7">
        <v>8500</v>
      </c>
      <c r="G7" s="7"/>
      <c r="H7" s="7">
        <f t="shared" si="0"/>
        <v>8500</v>
      </c>
      <c r="I7" s="2" t="s">
        <v>77</v>
      </c>
    </row>
    <row r="8" spans="2:9" ht="56.25" customHeight="1">
      <c r="B8" s="2" t="s">
        <v>131</v>
      </c>
      <c r="C8" s="2" t="s">
        <v>10</v>
      </c>
      <c r="D8" s="2" t="s">
        <v>134</v>
      </c>
      <c r="E8" s="7">
        <v>2024</v>
      </c>
      <c r="F8" s="7">
        <v>128000</v>
      </c>
      <c r="G8" s="7"/>
      <c r="H8" s="7">
        <f t="shared" si="0"/>
        <v>128000</v>
      </c>
      <c r="I8" s="2" t="s">
        <v>136</v>
      </c>
    </row>
    <row r="9" spans="2:9" ht="42.75" customHeight="1">
      <c r="B9" s="2" t="s">
        <v>137</v>
      </c>
      <c r="C9" s="2" t="s">
        <v>10</v>
      </c>
      <c r="D9" s="2" t="s">
        <v>138</v>
      </c>
      <c r="E9" s="7">
        <v>2024</v>
      </c>
      <c r="F9" s="7">
        <v>10000</v>
      </c>
      <c r="G9" s="7"/>
      <c r="H9" s="7">
        <f>F9+G9</f>
        <v>10000</v>
      </c>
      <c r="I9" s="2" t="s">
        <v>135</v>
      </c>
    </row>
    <row r="10" spans="2:9" ht="58.5" customHeight="1">
      <c r="B10" s="2" t="s">
        <v>174</v>
      </c>
      <c r="C10" s="2" t="s">
        <v>10</v>
      </c>
      <c r="D10" s="2" t="s">
        <v>176</v>
      </c>
      <c r="E10" s="7">
        <v>2024</v>
      </c>
      <c r="F10" s="7">
        <v>16900</v>
      </c>
      <c r="G10" s="7"/>
      <c r="H10" s="7">
        <f>F10+G10</f>
        <v>16900</v>
      </c>
      <c r="I10" s="2" t="s">
        <v>136</v>
      </c>
    </row>
    <row r="11" spans="2:9" ht="42.75" customHeight="1">
      <c r="B11" s="2" t="s">
        <v>173</v>
      </c>
      <c r="C11" s="2" t="s">
        <v>10</v>
      </c>
      <c r="D11" s="2" t="s">
        <v>175</v>
      </c>
      <c r="E11" s="7">
        <v>2024</v>
      </c>
      <c r="F11" s="7"/>
      <c r="G11" s="7">
        <v>25000</v>
      </c>
      <c r="H11" s="7">
        <f>F11+G11</f>
        <v>25000</v>
      </c>
      <c r="I11" s="2" t="s">
        <v>136</v>
      </c>
    </row>
    <row r="12" spans="2:9" ht="54.75" customHeight="1">
      <c r="B12" s="2" t="s">
        <v>170</v>
      </c>
      <c r="C12" s="2" t="s">
        <v>10</v>
      </c>
      <c r="D12" s="2" t="s">
        <v>171</v>
      </c>
      <c r="E12" s="7">
        <v>2024</v>
      </c>
      <c r="F12" s="7"/>
      <c r="G12" s="7">
        <v>400000</v>
      </c>
      <c r="H12" s="7">
        <f t="shared" si="0"/>
        <v>400000</v>
      </c>
      <c r="I12" s="2" t="s">
        <v>172</v>
      </c>
    </row>
    <row r="13" spans="2:9" ht="16.5" customHeight="1">
      <c r="B13" s="6" t="s">
        <v>85</v>
      </c>
      <c r="C13" s="6"/>
      <c r="D13" s="6"/>
      <c r="E13" s="8"/>
      <c r="F13" s="8">
        <f>SUM(F4:F12)</f>
        <v>246300</v>
      </c>
      <c r="G13" s="8">
        <f>SUM(G4:G12)</f>
        <v>425000</v>
      </c>
      <c r="H13" s="8">
        <f t="shared" si="0"/>
        <v>671300</v>
      </c>
      <c r="I13" s="8">
        <f>SUM(I4:I12)</f>
        <v>0</v>
      </c>
    </row>
    <row r="14" spans="2:9" ht="27.75" customHeight="1">
      <c r="B14" s="6" t="s">
        <v>168</v>
      </c>
      <c r="C14" s="6"/>
      <c r="D14" s="6"/>
      <c r="E14" s="8"/>
      <c r="F14" s="8">
        <f>Оснащення2021!F13+'Оснащення 2023'!F19+'Оснащення 2024'!F13</f>
        <v>544990</v>
      </c>
      <c r="G14" s="8">
        <f>Оснащення2021!G13+'Оснащення 2023'!G19+'Оснащення 2024'!G13</f>
        <v>903580</v>
      </c>
      <c r="H14" s="8">
        <f>Оснащення2021!H13+'Оснащення 2023'!H19+'Оснащення 2024'!H13</f>
        <v>1448570</v>
      </c>
      <c r="I14" s="8"/>
    </row>
    <row r="15" spans="2:9">
      <c r="B15" s="6"/>
      <c r="C15" s="6"/>
      <c r="D15" s="6"/>
      <c r="E15" s="8"/>
      <c r="F15" s="8"/>
      <c r="G15" s="8"/>
      <c r="H15" s="8"/>
      <c r="I15" s="2"/>
    </row>
  </sheetData>
  <mergeCells count="8">
    <mergeCell ref="B1:I1"/>
    <mergeCell ref="B2:B3"/>
    <mergeCell ref="C2:C3"/>
    <mergeCell ref="D2:D3"/>
    <mergeCell ref="E2:E3"/>
    <mergeCell ref="F2:G2"/>
    <mergeCell ref="H2:H3"/>
    <mergeCell ref="I2:I3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B2:I21"/>
  <sheetViews>
    <sheetView topLeftCell="A16" workbookViewId="0">
      <selection activeCell="K24" sqref="K24"/>
    </sheetView>
  </sheetViews>
  <sheetFormatPr defaultRowHeight="15"/>
  <cols>
    <col min="1" max="1" width="3.28515625" customWidth="1"/>
    <col min="2" max="2" width="20.42578125" customWidth="1"/>
    <col min="3" max="3" width="20" customWidth="1"/>
    <col min="4" max="4" width="20.28515625" customWidth="1"/>
    <col min="5" max="5" width="12.42578125" customWidth="1"/>
    <col min="6" max="6" width="13.5703125" customWidth="1"/>
    <col min="7" max="7" width="14" customWidth="1"/>
    <col min="8" max="8" width="12.140625" customWidth="1"/>
    <col min="9" max="9" width="24.7109375" customWidth="1"/>
  </cols>
  <sheetData>
    <row r="2" spans="2:9" ht="18.75">
      <c r="B2" s="19" t="s">
        <v>63</v>
      </c>
      <c r="C2" s="19"/>
      <c r="D2" s="19"/>
      <c r="E2" s="19"/>
      <c r="F2" s="19"/>
      <c r="G2" s="19"/>
      <c r="H2" s="19"/>
      <c r="I2" s="19"/>
    </row>
    <row r="4" spans="2:9"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/>
      <c r="H4" s="21" t="s">
        <v>7</v>
      </c>
      <c r="I4" s="21" t="s">
        <v>8</v>
      </c>
    </row>
    <row r="5" spans="2:9">
      <c r="B5" s="21"/>
      <c r="C5" s="21"/>
      <c r="D5" s="21"/>
      <c r="E5" s="21"/>
      <c r="F5" s="6" t="s">
        <v>5</v>
      </c>
      <c r="G5" s="6" t="s">
        <v>6</v>
      </c>
      <c r="H5" s="21"/>
      <c r="I5" s="21"/>
    </row>
    <row r="6" spans="2:9" ht="65.25" customHeight="1">
      <c r="B6" s="2" t="s">
        <v>64</v>
      </c>
      <c r="C6" s="2" t="s">
        <v>10</v>
      </c>
      <c r="D6" s="2" t="s">
        <v>73</v>
      </c>
      <c r="E6" s="7">
        <v>2023</v>
      </c>
      <c r="F6" s="7">
        <v>2320</v>
      </c>
      <c r="G6" s="7"/>
      <c r="H6" s="7">
        <f t="shared" ref="H6:H19" si="0">F6+G6</f>
        <v>2320</v>
      </c>
      <c r="I6" s="2" t="s">
        <v>74</v>
      </c>
    </row>
    <row r="7" spans="2:9" ht="48.75" customHeight="1">
      <c r="B7" s="2" t="s">
        <v>65</v>
      </c>
      <c r="C7" s="2" t="s">
        <v>10</v>
      </c>
      <c r="D7" s="2" t="s">
        <v>73</v>
      </c>
      <c r="E7" s="7">
        <v>2023</v>
      </c>
      <c r="F7" s="7">
        <v>30870</v>
      </c>
      <c r="G7" s="7"/>
      <c r="H7" s="7">
        <f t="shared" si="0"/>
        <v>30870</v>
      </c>
      <c r="I7" s="2" t="s">
        <v>74</v>
      </c>
    </row>
    <row r="8" spans="2:9" ht="48.75" customHeight="1">
      <c r="B8" s="2" t="s">
        <v>129</v>
      </c>
      <c r="C8" s="2" t="s">
        <v>10</v>
      </c>
      <c r="D8" s="2" t="s">
        <v>130</v>
      </c>
      <c r="E8" s="7">
        <v>2023</v>
      </c>
      <c r="F8" s="7">
        <v>63000</v>
      </c>
      <c r="G8" s="7"/>
      <c r="H8" s="7">
        <f t="shared" si="0"/>
        <v>63000</v>
      </c>
      <c r="I8" s="2" t="s">
        <v>135</v>
      </c>
    </row>
    <row r="9" spans="2:9" ht="52.5" customHeight="1">
      <c r="B9" s="2" t="s">
        <v>132</v>
      </c>
      <c r="C9" s="2" t="s">
        <v>10</v>
      </c>
      <c r="D9" s="2" t="s">
        <v>133</v>
      </c>
      <c r="E9" s="7">
        <v>2023</v>
      </c>
      <c r="F9" s="7">
        <v>6500</v>
      </c>
      <c r="G9" s="7"/>
      <c r="H9" s="7">
        <f t="shared" si="0"/>
        <v>6500</v>
      </c>
      <c r="I9" s="2" t="s">
        <v>77</v>
      </c>
    </row>
    <row r="10" spans="2:9" ht="60" customHeight="1">
      <c r="B10" s="2" t="s">
        <v>131</v>
      </c>
      <c r="C10" s="2" t="s">
        <v>10</v>
      </c>
      <c r="D10" s="2" t="s">
        <v>134</v>
      </c>
      <c r="E10" s="7">
        <v>2023</v>
      </c>
      <c r="F10" s="7">
        <v>180000</v>
      </c>
      <c r="G10" s="7"/>
      <c r="H10" s="7">
        <f t="shared" si="0"/>
        <v>180000</v>
      </c>
      <c r="I10" s="2" t="s">
        <v>136</v>
      </c>
    </row>
    <row r="11" spans="2:9" ht="53.25" customHeight="1">
      <c r="B11" s="2" t="s">
        <v>137</v>
      </c>
      <c r="C11" s="2" t="s">
        <v>10</v>
      </c>
      <c r="D11" s="2" t="s">
        <v>138</v>
      </c>
      <c r="E11" s="7">
        <v>2023</v>
      </c>
      <c r="F11" s="7"/>
      <c r="G11" s="7">
        <v>10000</v>
      </c>
      <c r="H11" s="7">
        <f t="shared" si="0"/>
        <v>10000</v>
      </c>
      <c r="I11" s="2" t="s">
        <v>135</v>
      </c>
    </row>
    <row r="12" spans="2:9" ht="57.75" customHeight="1">
      <c r="B12" s="2" t="s">
        <v>144</v>
      </c>
      <c r="C12" s="2" t="s">
        <v>10</v>
      </c>
      <c r="D12" s="2" t="s">
        <v>145</v>
      </c>
      <c r="E12" s="7">
        <v>2023</v>
      </c>
      <c r="F12" s="7"/>
      <c r="G12" s="7">
        <v>30000</v>
      </c>
      <c r="H12" s="7">
        <f t="shared" si="0"/>
        <v>30000</v>
      </c>
      <c r="I12" s="2" t="s">
        <v>135</v>
      </c>
    </row>
    <row r="13" spans="2:9" ht="72.75" customHeight="1">
      <c r="B13" s="2" t="s">
        <v>146</v>
      </c>
      <c r="C13" s="2" t="s">
        <v>10</v>
      </c>
      <c r="D13" s="2" t="s">
        <v>147</v>
      </c>
      <c r="E13" s="7">
        <v>2023</v>
      </c>
      <c r="F13" s="7"/>
      <c r="G13" s="7">
        <v>40000</v>
      </c>
      <c r="H13" s="7">
        <f t="shared" si="0"/>
        <v>40000</v>
      </c>
      <c r="I13" s="2" t="s">
        <v>157</v>
      </c>
    </row>
    <row r="14" spans="2:9" ht="86.25" customHeight="1">
      <c r="B14" s="2" t="s">
        <v>148</v>
      </c>
      <c r="C14" s="2" t="s">
        <v>10</v>
      </c>
      <c r="D14" s="2" t="s">
        <v>149</v>
      </c>
      <c r="E14" s="7">
        <v>2023</v>
      </c>
      <c r="F14" s="7"/>
      <c r="G14" s="7">
        <v>84000</v>
      </c>
      <c r="H14" s="7">
        <f t="shared" si="0"/>
        <v>84000</v>
      </c>
      <c r="I14" s="2" t="s">
        <v>157</v>
      </c>
    </row>
    <row r="15" spans="2:9" ht="77.25" customHeight="1">
      <c r="B15" s="2" t="s">
        <v>150</v>
      </c>
      <c r="C15" s="2" t="s">
        <v>10</v>
      </c>
      <c r="D15" s="2" t="s">
        <v>151</v>
      </c>
      <c r="E15" s="7">
        <v>2023</v>
      </c>
      <c r="F15" s="7"/>
      <c r="G15" s="7">
        <v>11000</v>
      </c>
      <c r="H15" s="7">
        <f t="shared" si="0"/>
        <v>11000</v>
      </c>
      <c r="I15" s="2" t="s">
        <v>157</v>
      </c>
    </row>
    <row r="16" spans="2:9" ht="59.25" customHeight="1">
      <c r="B16" s="2" t="s">
        <v>152</v>
      </c>
      <c r="C16" s="2" t="s">
        <v>10</v>
      </c>
      <c r="D16" s="2" t="s">
        <v>153</v>
      </c>
      <c r="E16" s="7">
        <v>2023</v>
      </c>
      <c r="F16" s="7"/>
      <c r="G16" s="7">
        <v>52000</v>
      </c>
      <c r="H16" s="7">
        <f t="shared" si="0"/>
        <v>52000</v>
      </c>
      <c r="I16" s="2" t="s">
        <v>157</v>
      </c>
    </row>
    <row r="17" spans="2:9" ht="58.5" customHeight="1">
      <c r="B17" s="2" t="s">
        <v>154</v>
      </c>
      <c r="C17" s="2" t="s">
        <v>10</v>
      </c>
      <c r="D17" s="2" t="s">
        <v>154</v>
      </c>
      <c r="E17" s="7">
        <v>2023</v>
      </c>
      <c r="F17" s="7"/>
      <c r="G17" s="7">
        <v>7680</v>
      </c>
      <c r="H17" s="7">
        <f t="shared" si="0"/>
        <v>7680</v>
      </c>
      <c r="I17" s="2" t="s">
        <v>157</v>
      </c>
    </row>
    <row r="18" spans="2:9" ht="60" customHeight="1">
      <c r="B18" s="2" t="s">
        <v>155</v>
      </c>
      <c r="C18" s="2" t="s">
        <v>10</v>
      </c>
      <c r="D18" s="2" t="s">
        <v>156</v>
      </c>
      <c r="E18" s="7">
        <v>2023</v>
      </c>
      <c r="F18" s="7"/>
      <c r="G18" s="7">
        <v>74000</v>
      </c>
      <c r="H18" s="7">
        <f t="shared" si="0"/>
        <v>74000</v>
      </c>
      <c r="I18" s="2" t="s">
        <v>157</v>
      </c>
    </row>
    <row r="19" spans="2:9" ht="34.5" customHeight="1">
      <c r="B19" s="6" t="s">
        <v>85</v>
      </c>
      <c r="C19" s="6"/>
      <c r="D19" s="6"/>
      <c r="E19" s="8"/>
      <c r="F19" s="8">
        <f>SUM(F6:F18)</f>
        <v>282690</v>
      </c>
      <c r="G19" s="8">
        <f>SUM(G6:G18)</f>
        <v>308680</v>
      </c>
      <c r="H19" s="7">
        <f t="shared" si="0"/>
        <v>591370</v>
      </c>
      <c r="I19" s="8">
        <f>SUM(I6:I11)</f>
        <v>0</v>
      </c>
    </row>
    <row r="20" spans="2:9" ht="34.5" customHeight="1">
      <c r="B20" s="6" t="s">
        <v>139</v>
      </c>
      <c r="C20" s="6"/>
      <c r="D20" s="6"/>
      <c r="E20" s="8"/>
      <c r="F20" s="8">
        <f>Оснащення2021!F13+'Оснащення 2023'!F19</f>
        <v>298690</v>
      </c>
      <c r="G20" s="8">
        <f>Оснащення2021!G13+'Оснащення 2023'!G19</f>
        <v>478580</v>
      </c>
      <c r="H20" s="8">
        <f>Оснащення2021!H13+'Оснащення 2023'!H19</f>
        <v>777270</v>
      </c>
      <c r="I20" s="8"/>
    </row>
    <row r="21" spans="2:9" ht="41.25" customHeight="1">
      <c r="B21" s="6"/>
      <c r="C21" s="6"/>
      <c r="D21" s="6"/>
      <c r="E21" s="8"/>
      <c r="F21" s="8"/>
      <c r="G21" s="8"/>
      <c r="H21" s="8"/>
      <c r="I21" s="2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B2:I13"/>
  <sheetViews>
    <sheetView topLeftCell="A4" workbookViewId="0">
      <selection activeCell="I8" sqref="I8"/>
    </sheetView>
  </sheetViews>
  <sheetFormatPr defaultRowHeight="15"/>
  <cols>
    <col min="1" max="1" width="6.42578125" customWidth="1"/>
    <col min="2" max="2" width="25.42578125" customWidth="1"/>
    <col min="3" max="3" width="24.140625" customWidth="1"/>
    <col min="4" max="4" width="17.5703125" customWidth="1"/>
    <col min="6" max="6" width="14.140625" customWidth="1"/>
    <col min="7" max="7" width="14" customWidth="1"/>
    <col min="9" max="9" width="21.28515625" customWidth="1"/>
  </cols>
  <sheetData>
    <row r="2" spans="2:9" ht="18.75">
      <c r="B2" s="19" t="s">
        <v>63</v>
      </c>
      <c r="C2" s="19"/>
      <c r="D2" s="19"/>
      <c r="E2" s="19"/>
      <c r="F2" s="19"/>
      <c r="G2" s="19"/>
      <c r="H2" s="19"/>
      <c r="I2" s="19"/>
    </row>
    <row r="4" spans="2:9">
      <c r="B4" s="21" t="s">
        <v>0</v>
      </c>
      <c r="C4" s="21" t="s">
        <v>1</v>
      </c>
      <c r="D4" s="21" t="s">
        <v>2</v>
      </c>
      <c r="E4" s="21" t="s">
        <v>3</v>
      </c>
      <c r="F4" s="21" t="s">
        <v>4</v>
      </c>
      <c r="G4" s="21"/>
      <c r="H4" s="21" t="s">
        <v>7</v>
      </c>
      <c r="I4" s="21" t="s">
        <v>8</v>
      </c>
    </row>
    <row r="5" spans="2:9">
      <c r="B5" s="21"/>
      <c r="C5" s="21"/>
      <c r="D5" s="21"/>
      <c r="E5" s="21"/>
      <c r="F5" s="6" t="s">
        <v>5</v>
      </c>
      <c r="G5" s="6" t="s">
        <v>6</v>
      </c>
      <c r="H5" s="21"/>
      <c r="I5" s="21"/>
    </row>
    <row r="6" spans="2:9" ht="45">
      <c r="B6" s="2" t="s">
        <v>64</v>
      </c>
      <c r="C6" s="2" t="s">
        <v>10</v>
      </c>
      <c r="D6" s="2" t="s">
        <v>73</v>
      </c>
      <c r="E6" s="7">
        <v>2021</v>
      </c>
      <c r="F6" s="7">
        <v>2000</v>
      </c>
      <c r="G6" s="7"/>
      <c r="H6" s="7">
        <f>F6+G6</f>
        <v>2000</v>
      </c>
      <c r="I6" s="2" t="s">
        <v>74</v>
      </c>
    </row>
    <row r="7" spans="2:9" ht="45">
      <c r="B7" s="2" t="s">
        <v>65</v>
      </c>
      <c r="C7" s="2" t="s">
        <v>10</v>
      </c>
      <c r="D7" s="2" t="s">
        <v>73</v>
      </c>
      <c r="E7" s="7">
        <v>2021</v>
      </c>
      <c r="F7" s="7">
        <v>9000</v>
      </c>
      <c r="G7" s="7"/>
      <c r="H7" s="7">
        <f t="shared" ref="H7:H12" si="0">F7+G7</f>
        <v>9000</v>
      </c>
      <c r="I7" s="2" t="s">
        <v>74</v>
      </c>
    </row>
    <row r="8" spans="2:9" ht="45">
      <c r="B8" s="2" t="s">
        <v>75</v>
      </c>
      <c r="C8" s="2" t="s">
        <v>10</v>
      </c>
      <c r="D8" s="2" t="s">
        <v>76</v>
      </c>
      <c r="E8" s="7">
        <v>2021</v>
      </c>
      <c r="F8" s="7">
        <v>5000</v>
      </c>
      <c r="G8" s="7"/>
      <c r="H8" s="7">
        <f t="shared" si="0"/>
        <v>5000</v>
      </c>
      <c r="I8" s="2" t="s">
        <v>77</v>
      </c>
    </row>
    <row r="9" spans="2:9" ht="45">
      <c r="B9" s="2" t="s">
        <v>80</v>
      </c>
      <c r="C9" s="2" t="s">
        <v>10</v>
      </c>
      <c r="D9" s="2" t="s">
        <v>78</v>
      </c>
      <c r="E9" s="7">
        <v>2021</v>
      </c>
      <c r="F9" s="7"/>
      <c r="G9" s="7">
        <v>16000</v>
      </c>
      <c r="H9" s="7">
        <f t="shared" si="0"/>
        <v>16000</v>
      </c>
      <c r="I9" s="2" t="s">
        <v>81</v>
      </c>
    </row>
    <row r="10" spans="2:9" ht="45">
      <c r="B10" s="2" t="s">
        <v>80</v>
      </c>
      <c r="C10" s="2" t="s">
        <v>10</v>
      </c>
      <c r="D10" s="2" t="s">
        <v>82</v>
      </c>
      <c r="E10" s="7">
        <v>2021</v>
      </c>
      <c r="F10" s="7"/>
      <c r="G10" s="7">
        <v>100000</v>
      </c>
      <c r="H10" s="7">
        <f t="shared" si="0"/>
        <v>100000</v>
      </c>
      <c r="I10" s="2" t="s">
        <v>81</v>
      </c>
    </row>
    <row r="11" spans="2:9" ht="45">
      <c r="B11" s="2" t="s">
        <v>80</v>
      </c>
      <c r="C11" s="2" t="s">
        <v>10</v>
      </c>
      <c r="D11" s="2" t="s">
        <v>79</v>
      </c>
      <c r="E11" s="7">
        <v>2021</v>
      </c>
      <c r="F11" s="7"/>
      <c r="G11" s="7">
        <v>13900</v>
      </c>
      <c r="H11" s="7">
        <f t="shared" si="0"/>
        <v>13900</v>
      </c>
      <c r="I11" s="2" t="s">
        <v>81</v>
      </c>
    </row>
    <row r="12" spans="2:9" ht="45">
      <c r="B12" s="2" t="s">
        <v>80</v>
      </c>
      <c r="C12" s="2" t="s">
        <v>10</v>
      </c>
      <c r="D12" s="2" t="s">
        <v>83</v>
      </c>
      <c r="E12" s="7">
        <v>2021</v>
      </c>
      <c r="F12" s="7"/>
      <c r="G12" s="7">
        <v>40000</v>
      </c>
      <c r="H12" s="7">
        <f t="shared" si="0"/>
        <v>40000</v>
      </c>
      <c r="I12" s="2" t="s">
        <v>84</v>
      </c>
    </row>
    <row r="13" spans="2:9">
      <c r="B13" s="6" t="s">
        <v>85</v>
      </c>
      <c r="C13" s="6"/>
      <c r="D13" s="6"/>
      <c r="E13" s="8"/>
      <c r="F13" s="8">
        <f>SUM(F6:F12)</f>
        <v>16000</v>
      </c>
      <c r="G13" s="8">
        <f>SUM(G6:G12)</f>
        <v>169900</v>
      </c>
      <c r="H13" s="8">
        <f>F13+G13</f>
        <v>185900</v>
      </c>
      <c r="I13" s="2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.15748031496062992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I17"/>
  <sheetViews>
    <sheetView topLeftCell="B13" workbookViewId="0">
      <selection activeCell="J19" sqref="J19"/>
    </sheetView>
  </sheetViews>
  <sheetFormatPr defaultRowHeight="15"/>
  <cols>
    <col min="1" max="1" width="1.140625" customWidth="1"/>
    <col min="2" max="2" width="25.5703125" customWidth="1"/>
    <col min="3" max="3" width="17.140625" customWidth="1"/>
    <col min="4" max="4" width="17" customWidth="1"/>
    <col min="5" max="5" width="10.42578125" customWidth="1"/>
    <col min="6" max="6" width="12.5703125" customWidth="1"/>
    <col min="7" max="7" width="12.42578125" customWidth="1"/>
    <col min="8" max="8" width="10.42578125" customWidth="1"/>
    <col min="9" max="9" width="20" customWidth="1"/>
  </cols>
  <sheetData>
    <row r="3" spans="2:9" ht="18.75">
      <c r="B3" s="18" t="s">
        <v>181</v>
      </c>
      <c r="C3" s="18"/>
      <c r="D3" s="18"/>
      <c r="E3" s="18"/>
      <c r="F3" s="18"/>
      <c r="G3" s="18"/>
      <c r="H3" s="18"/>
      <c r="I3" s="18"/>
    </row>
    <row r="4" spans="2:9">
      <c r="B4" s="4"/>
      <c r="C4" s="4"/>
      <c r="D4" s="4"/>
      <c r="E4" s="4"/>
      <c r="F4" s="4"/>
      <c r="G4" s="4"/>
      <c r="H4" s="4"/>
      <c r="I4" s="4"/>
    </row>
    <row r="5" spans="2:9">
      <c r="B5" s="17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7"/>
      <c r="H5" s="17" t="s">
        <v>7</v>
      </c>
      <c r="I5" s="17" t="s">
        <v>8</v>
      </c>
    </row>
    <row r="6" spans="2:9" ht="18" customHeight="1">
      <c r="B6" s="17"/>
      <c r="C6" s="17"/>
      <c r="D6" s="17"/>
      <c r="E6" s="17"/>
      <c r="F6" s="2" t="s">
        <v>5</v>
      </c>
      <c r="G6" s="2" t="s">
        <v>6</v>
      </c>
      <c r="H6" s="17"/>
      <c r="I6" s="17"/>
    </row>
    <row r="7" spans="2:9" ht="45" customHeight="1">
      <c r="B7" s="2" t="s">
        <v>9</v>
      </c>
      <c r="C7" s="2" t="s">
        <v>10</v>
      </c>
      <c r="D7" s="2" t="s">
        <v>11</v>
      </c>
      <c r="E7" s="7">
        <v>2025</v>
      </c>
      <c r="F7" s="11">
        <v>14000</v>
      </c>
      <c r="G7" s="7"/>
      <c r="H7" s="7">
        <f>F7+G7</f>
        <v>14000</v>
      </c>
      <c r="I7" s="2" t="s">
        <v>12</v>
      </c>
    </row>
    <row r="8" spans="2:9" ht="45.75" customHeight="1">
      <c r="B8" s="2" t="s">
        <v>13</v>
      </c>
      <c r="C8" s="2" t="s">
        <v>10</v>
      </c>
      <c r="D8" s="2" t="s">
        <v>11</v>
      </c>
      <c r="E8" s="7">
        <v>2025</v>
      </c>
      <c r="F8" s="7">
        <v>29200</v>
      </c>
      <c r="G8" s="7"/>
      <c r="H8" s="7">
        <f t="shared" ref="H8:H16" si="0">F8+G8</f>
        <v>29200</v>
      </c>
      <c r="I8" s="2" t="s">
        <v>12</v>
      </c>
    </row>
    <row r="9" spans="2:9" ht="56.25" customHeight="1">
      <c r="B9" s="2" t="s">
        <v>106</v>
      </c>
      <c r="C9" s="2" t="s">
        <v>10</v>
      </c>
      <c r="D9" s="2" t="s">
        <v>11</v>
      </c>
      <c r="E9" s="7">
        <v>2025</v>
      </c>
      <c r="F9" s="7">
        <v>3100</v>
      </c>
      <c r="G9" s="7"/>
      <c r="H9" s="7">
        <f t="shared" si="0"/>
        <v>3100</v>
      </c>
      <c r="I9" s="2" t="s">
        <v>12</v>
      </c>
    </row>
    <row r="10" spans="2:9" ht="63" customHeight="1">
      <c r="B10" s="2" t="s">
        <v>16</v>
      </c>
      <c r="C10" s="2" t="s">
        <v>10</v>
      </c>
      <c r="D10" s="2" t="s">
        <v>11</v>
      </c>
      <c r="E10" s="7">
        <v>2025</v>
      </c>
      <c r="F10" s="7">
        <v>3050</v>
      </c>
      <c r="G10" s="7"/>
      <c r="H10" s="7">
        <f t="shared" si="0"/>
        <v>3050</v>
      </c>
      <c r="I10" s="2" t="s">
        <v>12</v>
      </c>
    </row>
    <row r="11" spans="2:9" ht="93" customHeight="1">
      <c r="B11" s="2" t="s">
        <v>66</v>
      </c>
      <c r="C11" s="2" t="s">
        <v>10</v>
      </c>
      <c r="D11" s="2" t="s">
        <v>11</v>
      </c>
      <c r="E11" s="7">
        <v>2025</v>
      </c>
      <c r="F11" s="7">
        <v>5200</v>
      </c>
      <c r="G11" s="7"/>
      <c r="H11" s="7">
        <f t="shared" si="0"/>
        <v>5200</v>
      </c>
      <c r="I11" s="2" t="s">
        <v>12</v>
      </c>
    </row>
    <row r="12" spans="2:9" ht="61.5" customHeight="1">
      <c r="B12" s="2" t="s">
        <v>17</v>
      </c>
      <c r="C12" s="2" t="s">
        <v>10</v>
      </c>
      <c r="D12" s="2" t="s">
        <v>11</v>
      </c>
      <c r="E12" s="7">
        <v>2025</v>
      </c>
      <c r="F12" s="7">
        <v>5200</v>
      </c>
      <c r="G12" s="7"/>
      <c r="H12" s="7">
        <f t="shared" si="0"/>
        <v>5200</v>
      </c>
      <c r="I12" s="2" t="s">
        <v>12</v>
      </c>
    </row>
    <row r="13" spans="2:9" ht="75.75" customHeight="1">
      <c r="B13" s="2" t="s">
        <v>193</v>
      </c>
      <c r="C13" s="2" t="s">
        <v>10</v>
      </c>
      <c r="D13" s="2" t="s">
        <v>11</v>
      </c>
      <c r="E13" s="7">
        <v>2025</v>
      </c>
      <c r="F13" s="7">
        <v>10600</v>
      </c>
      <c r="G13" s="7"/>
      <c r="H13" s="7">
        <f t="shared" si="0"/>
        <v>10600</v>
      </c>
      <c r="I13" s="2" t="s">
        <v>12</v>
      </c>
    </row>
    <row r="14" spans="2:9" ht="70.5" customHeight="1">
      <c r="B14" s="2" t="s">
        <v>177</v>
      </c>
      <c r="C14" s="2" t="s">
        <v>10</v>
      </c>
      <c r="D14" s="2" t="s">
        <v>11</v>
      </c>
      <c r="E14" s="7">
        <v>2025</v>
      </c>
      <c r="F14" s="11">
        <v>94500</v>
      </c>
      <c r="G14" s="7"/>
      <c r="H14" s="7">
        <f>F14+G14</f>
        <v>94500</v>
      </c>
      <c r="I14" s="2" t="s">
        <v>12</v>
      </c>
    </row>
    <row r="15" spans="2:9" ht="42.75" customHeight="1">
      <c r="B15" s="2" t="s">
        <v>95</v>
      </c>
      <c r="C15" s="2" t="s">
        <v>10</v>
      </c>
      <c r="D15" s="2" t="s">
        <v>11</v>
      </c>
      <c r="E15" s="7">
        <v>2025</v>
      </c>
      <c r="F15" s="11">
        <v>11900</v>
      </c>
      <c r="G15" s="7"/>
      <c r="H15" s="7">
        <f t="shared" si="0"/>
        <v>11900</v>
      </c>
      <c r="I15" s="2" t="s">
        <v>12</v>
      </c>
    </row>
    <row r="16" spans="2:9" ht="35.25" customHeight="1">
      <c r="B16" s="6" t="s">
        <v>87</v>
      </c>
      <c r="C16" s="2"/>
      <c r="D16" s="2"/>
      <c r="E16" s="7"/>
      <c r="F16" s="8">
        <f>SUM(F7:F15)</f>
        <v>176750</v>
      </c>
      <c r="G16" s="8"/>
      <c r="H16" s="7">
        <f t="shared" si="0"/>
        <v>176750</v>
      </c>
      <c r="I16" s="2"/>
    </row>
    <row r="17" spans="2:9" ht="52.5" customHeight="1">
      <c r="B17" s="15" t="s">
        <v>179</v>
      </c>
      <c r="C17" s="2"/>
      <c r="D17" s="2"/>
      <c r="E17" s="7"/>
      <c r="F17" s="8">
        <f>Запч2024!F15+Запч2025!F16</f>
        <v>457512</v>
      </c>
      <c r="G17" s="8">
        <f>SUM(Запчастини!G17+Запч2022!G18+Запч2023!G15+Запч2024!G15+G16)</f>
        <v>0</v>
      </c>
      <c r="H17" s="8">
        <f>Запч2024!F15+Запч2025!F16</f>
        <v>457512</v>
      </c>
      <c r="I17" s="2"/>
    </row>
  </sheetData>
  <mergeCells count="8">
    <mergeCell ref="B3:I3"/>
    <mergeCell ref="B5:B6"/>
    <mergeCell ref="H5:H6"/>
    <mergeCell ref="I5:I6"/>
    <mergeCell ref="C5:C6"/>
    <mergeCell ref="D5:D6"/>
    <mergeCell ref="E5:E6"/>
    <mergeCell ref="F5:G5"/>
  </mergeCells>
  <phoneticPr fontId="3" type="noConversion"/>
  <pageMargins left="0.75" right="0.75" top="1" bottom="1" header="0.5" footer="0.5"/>
  <pageSetup paperSize="9" orientation="landscape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8"/>
  <sheetViews>
    <sheetView topLeftCell="A13" zoomScaleNormal="100" workbookViewId="0">
      <selection activeCell="I6" sqref="I6"/>
    </sheetView>
  </sheetViews>
  <sheetFormatPr defaultRowHeight="15"/>
  <cols>
    <col min="1" max="1" width="2" customWidth="1"/>
    <col min="2" max="2" width="22.28515625" customWidth="1"/>
    <col min="3" max="3" width="16.85546875" customWidth="1"/>
    <col min="4" max="4" width="15.7109375" customWidth="1"/>
    <col min="5" max="5" width="11.42578125" customWidth="1"/>
    <col min="6" max="6" width="12.7109375" customWidth="1"/>
    <col min="7" max="7" width="13.140625" customWidth="1"/>
    <col min="8" max="8" width="14.140625" customWidth="1"/>
    <col min="9" max="9" width="18.42578125" customWidth="1"/>
  </cols>
  <sheetData>
    <row r="2" spans="2:9" ht="18.75">
      <c r="B2" s="18" t="s">
        <v>158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64.5" customHeight="1">
      <c r="B6" s="2" t="s">
        <v>9</v>
      </c>
      <c r="C6" s="2" t="s">
        <v>10</v>
      </c>
      <c r="D6" s="2" t="s">
        <v>11</v>
      </c>
      <c r="E6" s="7">
        <v>2024</v>
      </c>
      <c r="F6" s="11">
        <v>5500</v>
      </c>
      <c r="G6" s="7"/>
      <c r="H6" s="7">
        <f>F6+G6</f>
        <v>5500</v>
      </c>
      <c r="I6" s="2" t="s">
        <v>12</v>
      </c>
    </row>
    <row r="7" spans="2:9" ht="62.25" customHeight="1">
      <c r="B7" s="2" t="s">
        <v>13</v>
      </c>
      <c r="C7" s="2" t="s">
        <v>10</v>
      </c>
      <c r="D7" s="2" t="s">
        <v>11</v>
      </c>
      <c r="E7" s="7">
        <v>2024</v>
      </c>
      <c r="F7" s="7">
        <v>4550</v>
      </c>
      <c r="G7" s="7"/>
      <c r="H7" s="7">
        <f t="shared" ref="H7:H14" si="0">F7+G7</f>
        <v>4550</v>
      </c>
      <c r="I7" s="2" t="s">
        <v>12</v>
      </c>
    </row>
    <row r="8" spans="2:9" ht="74.25" customHeight="1">
      <c r="B8" s="2" t="s">
        <v>106</v>
      </c>
      <c r="C8" s="2" t="s">
        <v>10</v>
      </c>
      <c r="D8" s="2" t="s">
        <v>11</v>
      </c>
      <c r="E8" s="7">
        <v>2024</v>
      </c>
      <c r="F8" s="7">
        <v>6195</v>
      </c>
      <c r="G8" s="7"/>
      <c r="H8" s="7">
        <f t="shared" si="0"/>
        <v>6195</v>
      </c>
      <c r="I8" s="2" t="s">
        <v>12</v>
      </c>
    </row>
    <row r="9" spans="2:9" ht="74.25" customHeight="1">
      <c r="B9" s="2" t="s">
        <v>16</v>
      </c>
      <c r="C9" s="2" t="s">
        <v>10</v>
      </c>
      <c r="D9" s="2" t="s">
        <v>11</v>
      </c>
      <c r="E9" s="7">
        <v>2024</v>
      </c>
      <c r="F9" s="7">
        <v>7350</v>
      </c>
      <c r="G9" s="7"/>
      <c r="H9" s="7">
        <f t="shared" si="0"/>
        <v>7350</v>
      </c>
      <c r="I9" s="2" t="s">
        <v>12</v>
      </c>
    </row>
    <row r="10" spans="2:9" ht="132" customHeight="1">
      <c r="B10" s="2" t="s">
        <v>66</v>
      </c>
      <c r="C10" s="2" t="s">
        <v>10</v>
      </c>
      <c r="D10" s="2" t="s">
        <v>11</v>
      </c>
      <c r="E10" s="7">
        <v>2024</v>
      </c>
      <c r="F10" s="7">
        <v>2750</v>
      </c>
      <c r="G10" s="7"/>
      <c r="H10" s="7">
        <f t="shared" si="0"/>
        <v>2750</v>
      </c>
      <c r="I10" s="2" t="s">
        <v>12</v>
      </c>
    </row>
    <row r="11" spans="2:9" ht="75">
      <c r="B11" s="2" t="s">
        <v>17</v>
      </c>
      <c r="C11" s="2" t="s">
        <v>10</v>
      </c>
      <c r="D11" s="2" t="s">
        <v>11</v>
      </c>
      <c r="E11" s="7">
        <v>2024</v>
      </c>
      <c r="F11" s="7">
        <v>3900</v>
      </c>
      <c r="G11" s="7"/>
      <c r="H11" s="7">
        <f t="shared" si="0"/>
        <v>3900</v>
      </c>
      <c r="I11" s="2" t="s">
        <v>12</v>
      </c>
    </row>
    <row r="12" spans="2:9" ht="90">
      <c r="B12" s="2" t="s">
        <v>177</v>
      </c>
      <c r="C12" s="2" t="s">
        <v>10</v>
      </c>
      <c r="D12" s="2" t="s">
        <v>11</v>
      </c>
      <c r="E12" s="7">
        <v>2024</v>
      </c>
      <c r="F12" s="11">
        <v>50000</v>
      </c>
      <c r="G12" s="7"/>
      <c r="H12" s="7">
        <f>F12+G12</f>
        <v>50000</v>
      </c>
      <c r="I12" s="2" t="s">
        <v>12</v>
      </c>
    </row>
    <row r="13" spans="2:9" ht="91.5" customHeight="1">
      <c r="B13" s="2" t="s">
        <v>95</v>
      </c>
      <c r="C13" s="2" t="s">
        <v>10</v>
      </c>
      <c r="D13" s="2" t="s">
        <v>11</v>
      </c>
      <c r="E13" s="7">
        <v>2024</v>
      </c>
      <c r="F13" s="11">
        <v>24300</v>
      </c>
      <c r="G13" s="7"/>
      <c r="H13" s="7">
        <f t="shared" si="0"/>
        <v>24300</v>
      </c>
      <c r="I13" s="2" t="s">
        <v>12</v>
      </c>
    </row>
    <row r="14" spans="2:9" ht="23.25" customHeight="1">
      <c r="B14" s="6" t="s">
        <v>87</v>
      </c>
      <c r="C14" s="2"/>
      <c r="D14" s="2"/>
      <c r="E14" s="7"/>
      <c r="F14" s="8">
        <f>SUM(F6:F13)</f>
        <v>104545</v>
      </c>
      <c r="G14" s="8"/>
      <c r="H14" s="7">
        <f t="shared" si="0"/>
        <v>104545</v>
      </c>
      <c r="I14" s="2"/>
    </row>
    <row r="15" spans="2:9" ht="26.25">
      <c r="B15" s="15" t="s">
        <v>163</v>
      </c>
      <c r="C15" s="2"/>
      <c r="D15" s="2"/>
      <c r="E15" s="7"/>
      <c r="F15" s="8">
        <f>SUM(Запчастини!F16+Запч2022!F17+Запч2023!F14+Запч2024!F14)</f>
        <v>280762</v>
      </c>
      <c r="G15" s="8">
        <f>SUM(Запчастини!G16+Запч2022!G17+Запч2023!G14+G14)</f>
        <v>0</v>
      </c>
      <c r="H15" s="8">
        <f>SUM(Запчастини!H16+Запч2022!H17+Запч2023!H14+H14)</f>
        <v>280762</v>
      </c>
      <c r="I15" s="2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I18"/>
  <sheetViews>
    <sheetView topLeftCell="A13" workbookViewId="0">
      <selection activeCell="F16" sqref="F16"/>
    </sheetView>
  </sheetViews>
  <sheetFormatPr defaultRowHeight="15"/>
  <cols>
    <col min="1" max="1" width="2" customWidth="1"/>
    <col min="2" max="2" width="27.85546875" customWidth="1"/>
    <col min="3" max="3" width="23" customWidth="1"/>
    <col min="4" max="4" width="17.42578125" customWidth="1"/>
    <col min="5" max="5" width="9.7109375" customWidth="1"/>
    <col min="6" max="6" width="11" customWidth="1"/>
    <col min="7" max="7" width="13.140625" customWidth="1"/>
    <col min="8" max="8" width="9" customWidth="1"/>
    <col min="9" max="9" width="15.28515625" customWidth="1"/>
  </cols>
  <sheetData>
    <row r="2" spans="2:9" ht="18.75">
      <c r="B2" s="18" t="s">
        <v>111</v>
      </c>
      <c r="C2" s="18"/>
      <c r="D2" s="18"/>
      <c r="E2" s="18"/>
      <c r="F2" s="18"/>
      <c r="G2" s="18"/>
      <c r="H2" s="18"/>
      <c r="I2" s="18"/>
    </row>
    <row r="3" spans="2:9">
      <c r="B3" s="4"/>
      <c r="C3" s="4"/>
      <c r="D3" s="4"/>
      <c r="E3" s="4"/>
      <c r="F3" s="4"/>
      <c r="G3" s="4"/>
      <c r="H3" s="4"/>
      <c r="I3" s="4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43.5" customHeight="1">
      <c r="B6" s="2" t="s">
        <v>9</v>
      </c>
      <c r="C6" s="2" t="s">
        <v>10</v>
      </c>
      <c r="D6" s="2" t="s">
        <v>11</v>
      </c>
      <c r="E6" s="7">
        <v>2023</v>
      </c>
      <c r="F6" s="11">
        <v>6600</v>
      </c>
      <c r="G6" s="7"/>
      <c r="H6" s="7">
        <f>F6+G6</f>
        <v>6600</v>
      </c>
      <c r="I6" s="2" t="s">
        <v>12</v>
      </c>
    </row>
    <row r="7" spans="2:9" ht="48.75" customHeight="1">
      <c r="B7" s="2" t="s">
        <v>13</v>
      </c>
      <c r="C7" s="2" t="s">
        <v>10</v>
      </c>
      <c r="D7" s="2" t="s">
        <v>11</v>
      </c>
      <c r="E7" s="7">
        <v>2023</v>
      </c>
      <c r="F7" s="7">
        <v>12870</v>
      </c>
      <c r="G7" s="7"/>
      <c r="H7" s="7">
        <f t="shared" ref="H7:H13" si="0">F7+G7</f>
        <v>12870</v>
      </c>
      <c r="I7" s="2" t="s">
        <v>12</v>
      </c>
    </row>
    <row r="8" spans="2:9" ht="57" customHeight="1">
      <c r="B8" s="2" t="s">
        <v>106</v>
      </c>
      <c r="C8" s="2" t="s">
        <v>10</v>
      </c>
      <c r="D8" s="2" t="s">
        <v>11</v>
      </c>
      <c r="E8" s="7">
        <v>2023</v>
      </c>
      <c r="F8" s="7">
        <v>13950</v>
      </c>
      <c r="G8" s="7"/>
      <c r="H8" s="7">
        <f t="shared" si="0"/>
        <v>13950</v>
      </c>
      <c r="I8" s="2" t="s">
        <v>12</v>
      </c>
    </row>
    <row r="9" spans="2:9" ht="60" customHeight="1">
      <c r="B9" s="2" t="s">
        <v>16</v>
      </c>
      <c r="C9" s="2" t="s">
        <v>10</v>
      </c>
      <c r="D9" s="2" t="s">
        <v>11</v>
      </c>
      <c r="E9" s="7">
        <v>2023</v>
      </c>
      <c r="F9" s="7">
        <v>9950</v>
      </c>
      <c r="G9" s="7"/>
      <c r="H9" s="7">
        <f t="shared" si="0"/>
        <v>9950</v>
      </c>
      <c r="I9" s="2" t="s">
        <v>12</v>
      </c>
    </row>
    <row r="10" spans="2:9" ht="100.5" customHeight="1">
      <c r="B10" s="2" t="s">
        <v>66</v>
      </c>
      <c r="C10" s="2" t="s">
        <v>10</v>
      </c>
      <c r="D10" s="2" t="s">
        <v>11</v>
      </c>
      <c r="E10" s="7">
        <v>2023</v>
      </c>
      <c r="F10" s="7">
        <v>6670</v>
      </c>
      <c r="G10" s="7"/>
      <c r="H10" s="7">
        <f t="shared" si="0"/>
        <v>6670</v>
      </c>
      <c r="I10" s="2" t="s">
        <v>12</v>
      </c>
    </row>
    <row r="11" spans="2:9" ht="61.5" customHeight="1">
      <c r="B11" s="2" t="s">
        <v>17</v>
      </c>
      <c r="C11" s="2" t="s">
        <v>10</v>
      </c>
      <c r="D11" s="2" t="s">
        <v>11</v>
      </c>
      <c r="E11" s="7">
        <v>2023</v>
      </c>
      <c r="F11" s="7">
        <v>500</v>
      </c>
      <c r="G11" s="7"/>
      <c r="H11" s="7">
        <f t="shared" si="0"/>
        <v>500</v>
      </c>
      <c r="I11" s="2" t="s">
        <v>12</v>
      </c>
    </row>
    <row r="12" spans="2:9" ht="59.25" customHeight="1">
      <c r="B12" s="2" t="s">
        <v>18</v>
      </c>
      <c r="C12" s="2" t="s">
        <v>10</v>
      </c>
      <c r="D12" s="2" t="s">
        <v>11</v>
      </c>
      <c r="E12" s="7">
        <v>2023</v>
      </c>
      <c r="F12" s="7">
        <v>16460</v>
      </c>
      <c r="G12" s="7"/>
      <c r="H12" s="7">
        <f t="shared" si="0"/>
        <v>16460</v>
      </c>
      <c r="I12" s="2" t="s">
        <v>12</v>
      </c>
    </row>
    <row r="13" spans="2:9" ht="61.5" customHeight="1">
      <c r="B13" s="2" t="s">
        <v>95</v>
      </c>
      <c r="C13" s="2" t="s">
        <v>10</v>
      </c>
      <c r="D13" s="2" t="s">
        <v>11</v>
      </c>
      <c r="E13" s="7">
        <v>2023</v>
      </c>
      <c r="F13" s="7">
        <v>6050</v>
      </c>
      <c r="G13" s="7"/>
      <c r="H13" s="7">
        <f t="shared" si="0"/>
        <v>6050</v>
      </c>
      <c r="I13" s="2" t="s">
        <v>12</v>
      </c>
    </row>
    <row r="14" spans="2:9" ht="32.25" customHeight="1">
      <c r="B14" s="6" t="s">
        <v>87</v>
      </c>
      <c r="C14" s="2"/>
      <c r="D14" s="2"/>
      <c r="E14" s="7"/>
      <c r="F14" s="8">
        <f>SUM(F6:F13)</f>
        <v>73050</v>
      </c>
      <c r="G14" s="8"/>
      <c r="H14" s="8">
        <f>F14+G14</f>
        <v>73050</v>
      </c>
      <c r="I14" s="2"/>
    </row>
    <row r="15" spans="2:9" ht="26.25" customHeight="1">
      <c r="B15" s="15" t="s">
        <v>125</v>
      </c>
      <c r="C15" s="2"/>
      <c r="D15" s="2"/>
      <c r="E15" s="7"/>
      <c r="F15" s="8">
        <f>SUM(Запчастини!F16+Запч2022!F17+Запч2023!F14)</f>
        <v>176217</v>
      </c>
      <c r="G15" s="8">
        <f>SUM(Запчастини!G16+Запч2022!G17+Запч2023!G14)</f>
        <v>0</v>
      </c>
      <c r="H15" s="8">
        <f>SUM(Запчастини!H16+Запч2022!H17+Запч2023!H14)</f>
        <v>176217</v>
      </c>
      <c r="I15" s="2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.75" right="0.75" top="1" bottom="1" header="0.5" footer="0.5"/>
  <pageSetup paperSize="9" orientation="landscape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I34"/>
  <sheetViews>
    <sheetView topLeftCell="A13" workbookViewId="0">
      <selection activeCell="C22" sqref="C22"/>
    </sheetView>
  </sheetViews>
  <sheetFormatPr defaultRowHeight="15"/>
  <cols>
    <col min="1" max="1" width="4.140625" customWidth="1"/>
    <col min="2" max="2" width="29.28515625" customWidth="1"/>
    <col min="3" max="3" width="17.85546875" customWidth="1"/>
    <col min="4" max="4" width="22.140625" customWidth="1"/>
    <col min="5" max="5" width="12.5703125" customWidth="1"/>
    <col min="6" max="6" width="11.140625" customWidth="1"/>
    <col min="7" max="7" width="12.85546875" customWidth="1"/>
    <col min="9" max="9" width="16.85546875" customWidth="1"/>
  </cols>
  <sheetData>
    <row r="2" spans="2:9" ht="18.75">
      <c r="B2" s="19" t="s">
        <v>100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60">
      <c r="B6" s="2" t="s">
        <v>20</v>
      </c>
      <c r="C6" s="2" t="s">
        <v>10</v>
      </c>
      <c r="D6" s="2" t="s">
        <v>29</v>
      </c>
      <c r="E6" s="7">
        <v>2021</v>
      </c>
      <c r="F6" s="7">
        <v>100640</v>
      </c>
      <c r="G6" s="7"/>
      <c r="H6" s="7">
        <v>100640</v>
      </c>
      <c r="I6" s="2" t="s">
        <v>12</v>
      </c>
    </row>
    <row r="7" spans="2:9" ht="60">
      <c r="B7" s="2" t="s">
        <v>21</v>
      </c>
      <c r="C7" s="2" t="s">
        <v>10</v>
      </c>
      <c r="D7" s="2" t="s">
        <v>29</v>
      </c>
      <c r="E7" s="7">
        <v>2021</v>
      </c>
      <c r="F7" s="7">
        <v>128375</v>
      </c>
      <c r="G7" s="7"/>
      <c r="H7" s="7">
        <v>128375</v>
      </c>
      <c r="I7" s="2" t="s">
        <v>12</v>
      </c>
    </row>
    <row r="8" spans="2:9" ht="60">
      <c r="B8" s="2" t="s">
        <v>22</v>
      </c>
      <c r="C8" s="2" t="s">
        <v>10</v>
      </c>
      <c r="D8" s="2" t="s">
        <v>29</v>
      </c>
      <c r="E8" s="7">
        <v>2021</v>
      </c>
      <c r="F8" s="7">
        <v>36700</v>
      </c>
      <c r="G8" s="7"/>
      <c r="H8" s="7">
        <v>36700</v>
      </c>
      <c r="I8" s="2" t="s">
        <v>12</v>
      </c>
    </row>
    <row r="9" spans="2:9" ht="60">
      <c r="B9" s="2" t="s">
        <v>23</v>
      </c>
      <c r="C9" s="2" t="s">
        <v>10</v>
      </c>
      <c r="D9" s="2" t="s">
        <v>29</v>
      </c>
      <c r="E9" s="7">
        <v>2021</v>
      </c>
      <c r="F9" s="7">
        <v>43956</v>
      </c>
      <c r="G9" s="7"/>
      <c r="H9" s="7">
        <v>43956</v>
      </c>
      <c r="I9" s="2" t="s">
        <v>12</v>
      </c>
    </row>
    <row r="10" spans="2:9" ht="75">
      <c r="B10" s="2" t="s">
        <v>24</v>
      </c>
      <c r="C10" s="2" t="s">
        <v>10</v>
      </c>
      <c r="D10" s="2" t="s">
        <v>29</v>
      </c>
      <c r="E10" s="7">
        <v>2021</v>
      </c>
      <c r="F10" s="7">
        <v>24465</v>
      </c>
      <c r="G10" s="7"/>
      <c r="H10" s="7">
        <v>24465</v>
      </c>
      <c r="I10" s="2" t="s">
        <v>12</v>
      </c>
    </row>
    <row r="11" spans="2:9" ht="120">
      <c r="B11" s="2" t="s">
        <v>67</v>
      </c>
      <c r="C11" s="2" t="s">
        <v>10</v>
      </c>
      <c r="D11" s="2" t="s">
        <v>29</v>
      </c>
      <c r="E11" s="7">
        <v>2021</v>
      </c>
      <c r="F11" s="7">
        <v>24750</v>
      </c>
      <c r="G11" s="7"/>
      <c r="H11" s="7">
        <v>24750</v>
      </c>
      <c r="I11" s="2" t="s">
        <v>12</v>
      </c>
    </row>
    <row r="12" spans="2:9" ht="60">
      <c r="B12" s="2" t="s">
        <v>25</v>
      </c>
      <c r="C12" s="2" t="s">
        <v>10</v>
      </c>
      <c r="D12" s="2" t="s">
        <v>29</v>
      </c>
      <c r="E12" s="7">
        <v>2021</v>
      </c>
      <c r="F12" s="7">
        <v>15750</v>
      </c>
      <c r="G12" s="7"/>
      <c r="H12" s="7">
        <v>15750</v>
      </c>
      <c r="I12" s="2" t="s">
        <v>12</v>
      </c>
    </row>
    <row r="13" spans="2:9" ht="75">
      <c r="B13" s="2" t="s">
        <v>26</v>
      </c>
      <c r="C13" s="2" t="s">
        <v>10</v>
      </c>
      <c r="D13" s="2" t="s">
        <v>29</v>
      </c>
      <c r="E13" s="7">
        <v>2021</v>
      </c>
      <c r="F13" s="7">
        <v>15750</v>
      </c>
      <c r="G13" s="7"/>
      <c r="H13" s="7">
        <v>15750</v>
      </c>
      <c r="I13" s="2" t="s">
        <v>12</v>
      </c>
    </row>
    <row r="14" spans="2:9" ht="60">
      <c r="B14" s="2" t="s">
        <v>27</v>
      </c>
      <c r="C14" s="2" t="s">
        <v>10</v>
      </c>
      <c r="D14" s="2" t="s">
        <v>29</v>
      </c>
      <c r="E14" s="7">
        <v>2021</v>
      </c>
      <c r="F14" s="7">
        <v>1250</v>
      </c>
      <c r="G14" s="7"/>
      <c r="H14" s="7">
        <v>1250</v>
      </c>
      <c r="I14" s="2" t="s">
        <v>12</v>
      </c>
    </row>
    <row r="15" spans="2:9" ht="60">
      <c r="B15" s="2" t="s">
        <v>28</v>
      </c>
      <c r="C15" s="2" t="s">
        <v>10</v>
      </c>
      <c r="D15" s="2" t="s">
        <v>29</v>
      </c>
      <c r="E15" s="7">
        <v>2021</v>
      </c>
      <c r="F15" s="7">
        <v>16900</v>
      </c>
      <c r="G15" s="7"/>
      <c r="H15" s="7">
        <v>16900</v>
      </c>
      <c r="I15" s="2" t="s">
        <v>12</v>
      </c>
    </row>
    <row r="16" spans="2:9">
      <c r="B16" s="6" t="s">
        <v>86</v>
      </c>
      <c r="C16" s="6"/>
      <c r="D16" s="6"/>
      <c r="E16" s="8"/>
      <c r="F16" s="8">
        <f>SUM(F6:F15)</f>
        <v>408536</v>
      </c>
      <c r="G16" s="8"/>
      <c r="H16" s="8">
        <f>F16+G16</f>
        <v>408536</v>
      </c>
      <c r="I16" s="6"/>
    </row>
    <row r="17" spans="2:9">
      <c r="B17" s="13"/>
      <c r="C17" s="13"/>
      <c r="D17" s="13"/>
      <c r="E17" s="14"/>
      <c r="F17" s="14"/>
      <c r="G17" s="14"/>
      <c r="H17" s="14"/>
      <c r="I17" s="13"/>
    </row>
    <row r="18" spans="2:9">
      <c r="E18" s="10"/>
      <c r="F18" s="10"/>
      <c r="G18" s="10"/>
      <c r="H18" s="10"/>
    </row>
    <row r="19" spans="2:9">
      <c r="E19" s="10"/>
      <c r="F19" s="10"/>
      <c r="G19" s="10"/>
      <c r="H19" s="10"/>
    </row>
    <row r="20" spans="2:9">
      <c r="E20" s="10"/>
      <c r="F20" s="10"/>
      <c r="G20" s="10"/>
      <c r="H20" s="10"/>
    </row>
    <row r="21" spans="2:9">
      <c r="E21" s="10"/>
      <c r="F21" s="10"/>
      <c r="G21" s="10"/>
      <c r="H21" s="10"/>
    </row>
    <row r="22" spans="2:9">
      <c r="E22" s="10"/>
      <c r="F22" s="10"/>
      <c r="G22" s="10"/>
      <c r="H22" s="10"/>
    </row>
    <row r="23" spans="2:9">
      <c r="E23" s="10"/>
      <c r="F23" s="10"/>
      <c r="G23" s="10"/>
      <c r="H23" s="10"/>
    </row>
    <row r="24" spans="2:9">
      <c r="E24" s="10"/>
      <c r="F24" s="10"/>
      <c r="G24" s="10"/>
      <c r="H24" s="10"/>
    </row>
    <row r="25" spans="2:9">
      <c r="E25" s="10"/>
      <c r="F25" s="10"/>
      <c r="G25" s="10"/>
      <c r="H25" s="10"/>
    </row>
    <row r="26" spans="2:9">
      <c r="E26" s="10"/>
      <c r="F26" s="10"/>
      <c r="G26" s="10"/>
      <c r="H26" s="10"/>
    </row>
    <row r="27" spans="2:9">
      <c r="E27" s="10"/>
      <c r="F27" s="10"/>
      <c r="G27" s="10"/>
      <c r="H27" s="10"/>
    </row>
    <row r="28" spans="2:9">
      <c r="E28" s="10"/>
      <c r="F28" s="10"/>
      <c r="G28" s="10"/>
      <c r="H28" s="10"/>
    </row>
    <row r="29" spans="2:9">
      <c r="E29" s="10"/>
      <c r="F29" s="10"/>
      <c r="G29" s="10"/>
      <c r="H29" s="10"/>
    </row>
    <row r="30" spans="2:9">
      <c r="E30" s="10"/>
      <c r="F30" s="10"/>
      <c r="G30" s="10"/>
      <c r="H30" s="10"/>
    </row>
    <row r="31" spans="2:9">
      <c r="E31" s="10"/>
      <c r="F31" s="10"/>
      <c r="G31" s="10"/>
      <c r="H31" s="10"/>
    </row>
    <row r="32" spans="2:9">
      <c r="E32" s="10"/>
      <c r="F32" s="10"/>
      <c r="G32" s="10"/>
      <c r="H32" s="10"/>
    </row>
    <row r="33" spans="5:8">
      <c r="E33" s="10"/>
      <c r="F33" s="10"/>
      <c r="G33" s="10"/>
      <c r="H33" s="10"/>
    </row>
    <row r="34" spans="5:8">
      <c r="E34" s="10"/>
      <c r="F34" s="10"/>
      <c r="G34" s="10"/>
      <c r="H34" s="10"/>
    </row>
  </sheetData>
  <mergeCells count="8">
    <mergeCell ref="I4:I5"/>
    <mergeCell ref="B2:I2"/>
    <mergeCell ref="B4:B5"/>
    <mergeCell ref="C4:C5"/>
    <mergeCell ref="D4:D5"/>
    <mergeCell ref="E4:E5"/>
    <mergeCell ref="F4:G4"/>
    <mergeCell ref="H4:H5"/>
  </mergeCells>
  <phoneticPr fontId="3" type="noConversion"/>
  <pageMargins left="0" right="0" top="0.19685039370078741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I23"/>
  <sheetViews>
    <sheetView topLeftCell="A13" workbookViewId="0">
      <selection activeCell="N13" sqref="N13"/>
    </sheetView>
  </sheetViews>
  <sheetFormatPr defaultRowHeight="15"/>
  <cols>
    <col min="2" max="2" width="28.5703125" customWidth="1"/>
    <col min="3" max="3" width="17.28515625" customWidth="1"/>
    <col min="4" max="4" width="17.85546875" customWidth="1"/>
    <col min="5" max="5" width="12.140625" customWidth="1"/>
    <col min="6" max="6" width="11.5703125" customWidth="1"/>
    <col min="7" max="7" width="12.7109375" customWidth="1"/>
    <col min="8" max="8" width="12.85546875" customWidth="1"/>
    <col min="9" max="9" width="13.5703125" customWidth="1"/>
  </cols>
  <sheetData>
    <row r="2" spans="2:9" ht="18.75">
      <c r="B2" s="19" t="s">
        <v>101</v>
      </c>
      <c r="C2" s="19"/>
      <c r="D2" s="19"/>
      <c r="E2" s="19"/>
      <c r="F2" s="19"/>
      <c r="G2" s="19"/>
      <c r="H2" s="19"/>
      <c r="I2" s="19"/>
    </row>
    <row r="4" spans="2:9"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/>
      <c r="H4" s="17" t="s">
        <v>7</v>
      </c>
      <c r="I4" s="17" t="s">
        <v>8</v>
      </c>
    </row>
    <row r="5" spans="2:9">
      <c r="B5" s="17"/>
      <c r="C5" s="17"/>
      <c r="D5" s="17"/>
      <c r="E5" s="17"/>
      <c r="F5" s="2" t="s">
        <v>5</v>
      </c>
      <c r="G5" s="2" t="s">
        <v>6</v>
      </c>
      <c r="H5" s="17"/>
      <c r="I5" s="17"/>
    </row>
    <row r="6" spans="2:9" ht="73.5" customHeight="1">
      <c r="B6" s="2" t="s">
        <v>97</v>
      </c>
      <c r="C6" s="2" t="s">
        <v>10</v>
      </c>
      <c r="D6" s="2" t="s">
        <v>29</v>
      </c>
      <c r="E6" s="7">
        <v>2022</v>
      </c>
      <c r="F6" s="11">
        <v>172915</v>
      </c>
      <c r="G6" s="7"/>
      <c r="H6" s="7">
        <f>F6+G6</f>
        <v>172915</v>
      </c>
      <c r="I6" s="2" t="s">
        <v>12</v>
      </c>
    </row>
    <row r="7" spans="2:9" ht="73.5" customHeight="1">
      <c r="B7" s="2" t="s">
        <v>98</v>
      </c>
      <c r="C7" s="2" t="s">
        <v>10</v>
      </c>
      <c r="D7" s="2" t="s">
        <v>29</v>
      </c>
      <c r="E7" s="7">
        <v>2022</v>
      </c>
      <c r="F7" s="11">
        <v>15400</v>
      </c>
      <c r="G7" s="7"/>
      <c r="H7" s="7">
        <f>F7+G7</f>
        <v>15400</v>
      </c>
      <c r="I7" s="2" t="s">
        <v>12</v>
      </c>
    </row>
    <row r="8" spans="2:9" ht="58.5" customHeight="1">
      <c r="B8" s="2" t="s">
        <v>21</v>
      </c>
      <c r="C8" s="2" t="s">
        <v>10</v>
      </c>
      <c r="D8" s="2" t="s">
        <v>29</v>
      </c>
      <c r="E8" s="7">
        <v>2022</v>
      </c>
      <c r="F8" s="11">
        <v>11000</v>
      </c>
      <c r="G8" s="7"/>
      <c r="H8" s="7">
        <f t="shared" ref="H8:H15" si="0">F8+G8</f>
        <v>11000</v>
      </c>
      <c r="I8" s="2" t="s">
        <v>12</v>
      </c>
    </row>
    <row r="9" spans="2:9" ht="62.25" customHeight="1">
      <c r="B9" s="2" t="s">
        <v>22</v>
      </c>
      <c r="C9" s="2" t="s">
        <v>10</v>
      </c>
      <c r="D9" s="2" t="s">
        <v>29</v>
      </c>
      <c r="E9" s="7">
        <v>2022</v>
      </c>
      <c r="F9" s="11"/>
      <c r="G9" s="7"/>
      <c r="H9" s="7">
        <f t="shared" si="0"/>
        <v>0</v>
      </c>
      <c r="I9" s="2" t="s">
        <v>12</v>
      </c>
    </row>
    <row r="10" spans="2:9" ht="89.25" customHeight="1">
      <c r="B10" s="2" t="s">
        <v>23</v>
      </c>
      <c r="C10" s="2" t="s">
        <v>10</v>
      </c>
      <c r="D10" s="2" t="s">
        <v>29</v>
      </c>
      <c r="E10" s="7">
        <v>2022</v>
      </c>
      <c r="F10" s="11">
        <v>9900</v>
      </c>
      <c r="G10" s="7"/>
      <c r="H10" s="7">
        <f t="shared" si="0"/>
        <v>9900</v>
      </c>
      <c r="I10" s="2" t="s">
        <v>12</v>
      </c>
    </row>
    <row r="11" spans="2:9" ht="77.25" customHeight="1">
      <c r="B11" s="2" t="s">
        <v>24</v>
      </c>
      <c r="C11" s="2" t="s">
        <v>10</v>
      </c>
      <c r="D11" s="2" t="s">
        <v>29</v>
      </c>
      <c r="E11" s="7">
        <v>2022</v>
      </c>
      <c r="F11" s="11">
        <v>13200</v>
      </c>
      <c r="G11" s="7"/>
      <c r="H11" s="7">
        <f t="shared" si="0"/>
        <v>13200</v>
      </c>
      <c r="I11" s="2" t="s">
        <v>12</v>
      </c>
    </row>
    <row r="12" spans="2:9" ht="131.25" customHeight="1">
      <c r="B12" s="2" t="s">
        <v>67</v>
      </c>
      <c r="C12" s="2" t="s">
        <v>10</v>
      </c>
      <c r="D12" s="2" t="s">
        <v>29</v>
      </c>
      <c r="E12" s="7">
        <v>2022</v>
      </c>
      <c r="F12" s="11">
        <v>13200</v>
      </c>
      <c r="G12" s="7"/>
      <c r="H12" s="7">
        <f t="shared" si="0"/>
        <v>13200</v>
      </c>
      <c r="I12" s="2" t="s">
        <v>12</v>
      </c>
    </row>
    <row r="13" spans="2:9" ht="79.5" customHeight="1">
      <c r="B13" s="2" t="s">
        <v>25</v>
      </c>
      <c r="C13" s="2" t="s">
        <v>10</v>
      </c>
      <c r="D13" s="2" t="s">
        <v>29</v>
      </c>
      <c r="E13" s="7">
        <v>2022</v>
      </c>
      <c r="F13" s="11">
        <v>9900</v>
      </c>
      <c r="G13" s="7"/>
      <c r="H13" s="7">
        <f t="shared" si="0"/>
        <v>9900</v>
      </c>
      <c r="I13" s="2" t="s">
        <v>12</v>
      </c>
    </row>
    <row r="14" spans="2:9" ht="75.75" customHeight="1">
      <c r="B14" s="2" t="s">
        <v>26</v>
      </c>
      <c r="C14" s="2" t="s">
        <v>10</v>
      </c>
      <c r="D14" s="2" t="s">
        <v>29</v>
      </c>
      <c r="E14" s="7">
        <v>2022</v>
      </c>
      <c r="F14" s="11">
        <v>13200</v>
      </c>
      <c r="G14" s="7"/>
      <c r="H14" s="7">
        <f t="shared" si="0"/>
        <v>13200</v>
      </c>
      <c r="I14" s="2" t="s">
        <v>12</v>
      </c>
    </row>
    <row r="15" spans="2:9" ht="90" customHeight="1">
      <c r="B15" s="2" t="s">
        <v>27</v>
      </c>
      <c r="C15" s="2" t="s">
        <v>10</v>
      </c>
      <c r="D15" s="2" t="s">
        <v>29</v>
      </c>
      <c r="E15" s="7">
        <v>2022</v>
      </c>
      <c r="F15" s="11">
        <v>9900</v>
      </c>
      <c r="G15" s="7"/>
      <c r="H15" s="7">
        <f t="shared" si="0"/>
        <v>9900</v>
      </c>
      <c r="I15" s="2" t="s">
        <v>12</v>
      </c>
    </row>
    <row r="16" spans="2:9">
      <c r="B16" s="6" t="s">
        <v>86</v>
      </c>
      <c r="C16" s="6"/>
      <c r="D16" s="6"/>
      <c r="E16" s="8"/>
      <c r="F16" s="8">
        <f>SUM(F5:F15)</f>
        <v>268615</v>
      </c>
      <c r="G16" s="8"/>
      <c r="H16" s="8">
        <f>F16+G16</f>
        <v>268615</v>
      </c>
      <c r="I16" s="6"/>
    </row>
    <row r="17" spans="5:8">
      <c r="E17" s="10"/>
      <c r="F17" s="10"/>
      <c r="G17" s="10"/>
      <c r="H17" s="10"/>
    </row>
    <row r="18" spans="5:8">
      <c r="E18" s="10"/>
      <c r="F18" s="10"/>
      <c r="G18" s="10"/>
      <c r="H18" s="10"/>
    </row>
    <row r="19" spans="5:8">
      <c r="E19" s="10"/>
      <c r="F19" s="10"/>
      <c r="G19" s="10"/>
      <c r="H19" s="10"/>
    </row>
    <row r="20" spans="5:8">
      <c r="E20" s="10"/>
      <c r="F20" s="10"/>
      <c r="G20" s="10"/>
      <c r="H20" s="10"/>
    </row>
    <row r="21" spans="5:8">
      <c r="E21" s="10"/>
      <c r="F21" s="10"/>
      <c r="G21" s="10"/>
      <c r="H21" s="10"/>
    </row>
    <row r="22" spans="5:8">
      <c r="E22" s="10"/>
      <c r="F22" s="10"/>
      <c r="G22" s="10"/>
      <c r="H22" s="10"/>
    </row>
    <row r="23" spans="5:8">
      <c r="E23" s="10"/>
      <c r="F23" s="10"/>
      <c r="G23" s="10"/>
      <c r="H23" s="10"/>
    </row>
  </sheetData>
  <mergeCells count="8">
    <mergeCell ref="B2:I2"/>
    <mergeCell ref="B4:B5"/>
    <mergeCell ref="C4:C5"/>
    <mergeCell ref="D4:D5"/>
    <mergeCell ref="E4:E5"/>
    <mergeCell ref="F4:G4"/>
    <mergeCell ref="H4:H5"/>
    <mergeCell ref="I4:I5"/>
  </mergeCells>
  <phoneticPr fontId="3" type="noConversion"/>
  <pageMargins left="0" right="0" top="0.19685039370078741" bottom="0.19685039370078741" header="0" footer="0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I17"/>
  <sheetViews>
    <sheetView topLeftCell="A10" workbookViewId="0">
      <selection sqref="A1:I17"/>
    </sheetView>
  </sheetViews>
  <sheetFormatPr defaultRowHeight="15"/>
  <cols>
    <col min="1" max="1" width="3.140625" customWidth="1"/>
    <col min="2" max="2" width="24.140625" customWidth="1"/>
    <col min="3" max="3" width="17.85546875" customWidth="1"/>
    <col min="4" max="4" width="15.85546875" customWidth="1"/>
    <col min="5" max="5" width="11.140625" customWidth="1"/>
    <col min="6" max="6" width="14.7109375" customWidth="1"/>
    <col min="7" max="7" width="10.42578125" customWidth="1"/>
    <col min="8" max="8" width="12.85546875" customWidth="1"/>
    <col min="9" max="9" width="18.140625" customWidth="1"/>
  </cols>
  <sheetData>
    <row r="1" spans="2:9" ht="18.75">
      <c r="B1" s="19" t="s">
        <v>164</v>
      </c>
      <c r="C1" s="19"/>
      <c r="D1" s="19"/>
      <c r="E1" s="19"/>
      <c r="F1" s="19"/>
      <c r="G1" s="19"/>
      <c r="H1" s="19"/>
      <c r="I1" s="19"/>
    </row>
    <row r="2" spans="2:9"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/>
      <c r="H2" s="17" t="s">
        <v>7</v>
      </c>
      <c r="I2" s="17" t="s">
        <v>8</v>
      </c>
    </row>
    <row r="3" spans="2:9" ht="13.5" customHeight="1">
      <c r="B3" s="17"/>
      <c r="C3" s="17"/>
      <c r="D3" s="17"/>
      <c r="E3" s="17"/>
      <c r="F3" s="2" t="s">
        <v>5</v>
      </c>
      <c r="G3" s="2" t="s">
        <v>6</v>
      </c>
      <c r="H3" s="17"/>
      <c r="I3" s="17"/>
    </row>
    <row r="4" spans="2:9" ht="78.75" customHeight="1">
      <c r="B4" s="2" t="s">
        <v>97</v>
      </c>
      <c r="C4" s="2" t="s">
        <v>10</v>
      </c>
      <c r="D4" s="2" t="s">
        <v>29</v>
      </c>
      <c r="E4" s="7">
        <v>2024</v>
      </c>
      <c r="F4" s="11">
        <v>85800</v>
      </c>
      <c r="G4" s="7"/>
      <c r="H4" s="7">
        <f t="shared" ref="H4:H12" si="0">F4+G4</f>
        <v>85800</v>
      </c>
      <c r="I4" s="2" t="s">
        <v>12</v>
      </c>
    </row>
    <row r="5" spans="2:9" ht="88.5" customHeight="1">
      <c r="B5" s="2" t="s">
        <v>178</v>
      </c>
      <c r="C5" s="2" t="s">
        <v>10</v>
      </c>
      <c r="D5" s="2" t="s">
        <v>29</v>
      </c>
      <c r="E5" s="7">
        <v>2024</v>
      </c>
      <c r="F5" s="11">
        <v>212600</v>
      </c>
      <c r="G5" s="7"/>
      <c r="H5" s="7">
        <f>F5+G5</f>
        <v>212600</v>
      </c>
      <c r="I5" s="2" t="s">
        <v>12</v>
      </c>
    </row>
    <row r="6" spans="2:9" ht="78.75" customHeight="1">
      <c r="B6" s="2" t="s">
        <v>108</v>
      </c>
      <c r="C6" s="2" t="s">
        <v>10</v>
      </c>
      <c r="D6" s="2" t="s">
        <v>29</v>
      </c>
      <c r="E6" s="7">
        <v>2024</v>
      </c>
      <c r="F6" s="11">
        <v>12000</v>
      </c>
      <c r="G6" s="7"/>
      <c r="H6" s="7">
        <f t="shared" si="0"/>
        <v>12000</v>
      </c>
      <c r="I6" s="2" t="s">
        <v>12</v>
      </c>
    </row>
    <row r="7" spans="2:9" ht="59.25" customHeight="1">
      <c r="B7" s="2" t="s">
        <v>21</v>
      </c>
      <c r="C7" s="2" t="s">
        <v>10</v>
      </c>
      <c r="D7" s="2" t="s">
        <v>29</v>
      </c>
      <c r="E7" s="7">
        <v>2024</v>
      </c>
      <c r="F7" s="11">
        <v>12000</v>
      </c>
      <c r="G7" s="7"/>
      <c r="H7" s="7">
        <f t="shared" si="0"/>
        <v>12000</v>
      </c>
      <c r="I7" s="2" t="s">
        <v>12</v>
      </c>
    </row>
    <row r="8" spans="2:9" ht="76.5" customHeight="1">
      <c r="B8" s="2" t="s">
        <v>107</v>
      </c>
      <c r="C8" s="2" t="s">
        <v>10</v>
      </c>
      <c r="D8" s="2" t="s">
        <v>29</v>
      </c>
      <c r="E8" s="7">
        <v>2024</v>
      </c>
      <c r="F8" s="11">
        <v>12000</v>
      </c>
      <c r="G8" s="7"/>
      <c r="H8" s="7">
        <f t="shared" si="0"/>
        <v>12000</v>
      </c>
      <c r="I8" s="2" t="s">
        <v>12</v>
      </c>
    </row>
    <row r="9" spans="2:9" ht="79.5" customHeight="1">
      <c r="B9" s="2" t="s">
        <v>24</v>
      </c>
      <c r="C9" s="2" t="s">
        <v>10</v>
      </c>
      <c r="D9" s="2" t="s">
        <v>29</v>
      </c>
      <c r="E9" s="7">
        <v>2024</v>
      </c>
      <c r="F9" s="11">
        <v>12000</v>
      </c>
      <c r="G9" s="7"/>
      <c r="H9" s="7">
        <f t="shared" si="0"/>
        <v>12000</v>
      </c>
      <c r="I9" s="2" t="s">
        <v>12</v>
      </c>
    </row>
    <row r="10" spans="2:9" ht="134.25" customHeight="1">
      <c r="B10" s="2" t="s">
        <v>67</v>
      </c>
      <c r="C10" s="2" t="s">
        <v>10</v>
      </c>
      <c r="D10" s="2" t="s">
        <v>29</v>
      </c>
      <c r="E10" s="7">
        <v>2024</v>
      </c>
      <c r="F10" s="11">
        <v>12000</v>
      </c>
      <c r="G10" s="7"/>
      <c r="H10" s="7">
        <f t="shared" si="0"/>
        <v>12000</v>
      </c>
      <c r="I10" s="2" t="s">
        <v>12</v>
      </c>
    </row>
    <row r="11" spans="2:9" ht="74.25" customHeight="1">
      <c r="B11" s="2" t="s">
        <v>25</v>
      </c>
      <c r="C11" s="2" t="s">
        <v>10</v>
      </c>
      <c r="D11" s="2" t="s">
        <v>29</v>
      </c>
      <c r="E11" s="7">
        <v>2024</v>
      </c>
      <c r="F11" s="11">
        <v>12000</v>
      </c>
      <c r="G11" s="7"/>
      <c r="H11" s="7">
        <f t="shared" si="0"/>
        <v>12000</v>
      </c>
      <c r="I11" s="2" t="s">
        <v>12</v>
      </c>
    </row>
    <row r="12" spans="2:9" ht="18.75" customHeight="1">
      <c r="B12" s="6" t="s">
        <v>86</v>
      </c>
      <c r="C12" s="6"/>
      <c r="D12" s="6"/>
      <c r="E12" s="8"/>
      <c r="F12" s="8">
        <f>SUM(F4:F11)</f>
        <v>370400</v>
      </c>
      <c r="G12" s="8"/>
      <c r="H12" s="8">
        <f t="shared" si="0"/>
        <v>370400</v>
      </c>
      <c r="I12" s="6"/>
    </row>
    <row r="13" spans="2:9" ht="32.25" customHeight="1">
      <c r="B13" s="15" t="s">
        <v>126</v>
      </c>
      <c r="C13" s="6"/>
      <c r="D13" s="6"/>
      <c r="E13" s="8"/>
      <c r="F13" s="8">
        <f>SUM(Бензин!F16+Бенз2022!F16+Бензин2023!F14+'Бензин 2024'!F12)</f>
        <v>1434635</v>
      </c>
      <c r="G13" s="8">
        <f>SUM(Бензин!G16+Бенз2022!G16+Бензин2023!G14+'Бензин 2024'!G12)</f>
        <v>0</v>
      </c>
      <c r="H13" s="8">
        <f>SUM(Бензин!H16+Бенз2022!H16+Бензин2023!H14+'Бензин 2024'!H12)</f>
        <v>1434635</v>
      </c>
      <c r="I13" s="6"/>
    </row>
    <row r="14" spans="2:9">
      <c r="E14" s="10"/>
      <c r="F14" s="10"/>
      <c r="G14" s="10"/>
      <c r="H14" s="10"/>
    </row>
    <row r="15" spans="2:9">
      <c r="E15" s="10"/>
      <c r="F15" s="10"/>
      <c r="G15" s="10"/>
      <c r="H15" s="10"/>
    </row>
    <row r="16" spans="2:9">
      <c r="E16" s="10"/>
      <c r="F16" s="10"/>
      <c r="G16" s="10"/>
      <c r="H16" s="10"/>
    </row>
    <row r="17" spans="5:8">
      <c r="E17" s="10"/>
      <c r="F17" s="10"/>
      <c r="G17" s="10"/>
      <c r="H17" s="10"/>
    </row>
  </sheetData>
  <mergeCells count="8">
    <mergeCell ref="B1:I1"/>
    <mergeCell ref="B2:B3"/>
    <mergeCell ref="C2:C3"/>
    <mergeCell ref="D2:D3"/>
    <mergeCell ref="E2:E3"/>
    <mergeCell ref="F2:G2"/>
    <mergeCell ref="H2:H3"/>
    <mergeCell ref="I2:I3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I19"/>
  <sheetViews>
    <sheetView topLeftCell="A12" zoomScaleNormal="100" workbookViewId="0">
      <selection activeCell="H22" sqref="H22"/>
    </sheetView>
  </sheetViews>
  <sheetFormatPr defaultRowHeight="15"/>
  <cols>
    <col min="1" max="1" width="1.85546875" customWidth="1"/>
    <col min="2" max="2" width="29.7109375" customWidth="1"/>
    <col min="3" max="3" width="16.42578125" customWidth="1"/>
    <col min="4" max="4" width="14.85546875" customWidth="1"/>
    <col min="5" max="5" width="13.140625" customWidth="1"/>
    <col min="6" max="6" width="11.28515625" customWidth="1"/>
    <col min="7" max="7" width="12.5703125" customWidth="1"/>
    <col min="8" max="8" width="13.42578125" customWidth="1"/>
    <col min="9" max="9" width="14.42578125" customWidth="1"/>
  </cols>
  <sheetData>
    <row r="2" spans="2:9" ht="18.75">
      <c r="B2" s="19" t="s">
        <v>180</v>
      </c>
      <c r="C2" s="19"/>
      <c r="D2" s="19"/>
      <c r="E2" s="19"/>
      <c r="F2" s="19"/>
      <c r="G2" s="19"/>
      <c r="H2" s="19"/>
      <c r="I2" s="19"/>
    </row>
    <row r="3" spans="2:9"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7"/>
      <c r="H3" s="17" t="s">
        <v>7</v>
      </c>
      <c r="I3" s="17" t="s">
        <v>8</v>
      </c>
    </row>
    <row r="4" spans="2:9" ht="30">
      <c r="B4" s="17"/>
      <c r="C4" s="17"/>
      <c r="D4" s="17"/>
      <c r="E4" s="17"/>
      <c r="F4" s="2" t="s">
        <v>5</v>
      </c>
      <c r="G4" s="2" t="s">
        <v>6</v>
      </c>
      <c r="H4" s="17"/>
      <c r="I4" s="17"/>
    </row>
    <row r="5" spans="2:9" ht="60.75" customHeight="1">
      <c r="B5" s="2" t="s">
        <v>97</v>
      </c>
      <c r="C5" s="2" t="s">
        <v>10</v>
      </c>
      <c r="D5" s="2" t="s">
        <v>29</v>
      </c>
      <c r="E5" s="7">
        <v>2025</v>
      </c>
      <c r="F5" s="11">
        <v>12800</v>
      </c>
      <c r="G5" s="7"/>
      <c r="H5" s="7">
        <f>F5+G5</f>
        <v>12800</v>
      </c>
      <c r="I5" s="2" t="s">
        <v>12</v>
      </c>
    </row>
    <row r="6" spans="2:9" ht="70.5" customHeight="1">
      <c r="B6" s="2" t="s">
        <v>178</v>
      </c>
      <c r="C6" s="2" t="s">
        <v>10</v>
      </c>
      <c r="D6" s="2" t="s">
        <v>29</v>
      </c>
      <c r="E6" s="7">
        <v>2025</v>
      </c>
      <c r="F6" s="11">
        <v>342400</v>
      </c>
      <c r="G6" s="7"/>
      <c r="H6" s="7">
        <f t="shared" ref="H6:H14" si="0">F6+G6</f>
        <v>342400</v>
      </c>
      <c r="I6" s="2" t="s">
        <v>12</v>
      </c>
    </row>
    <row r="7" spans="2:9" ht="59.25" customHeight="1">
      <c r="B7" s="2" t="s">
        <v>108</v>
      </c>
      <c r="C7" s="2" t="s">
        <v>10</v>
      </c>
      <c r="D7" s="2" t="s">
        <v>29</v>
      </c>
      <c r="E7" s="7">
        <v>2025</v>
      </c>
      <c r="F7" s="11">
        <v>12800</v>
      </c>
      <c r="G7" s="7"/>
      <c r="H7" s="7">
        <f t="shared" si="0"/>
        <v>12800</v>
      </c>
      <c r="I7" s="2" t="s">
        <v>12</v>
      </c>
    </row>
    <row r="8" spans="2:9" ht="43.5" customHeight="1">
      <c r="B8" s="2" t="s">
        <v>21</v>
      </c>
      <c r="C8" s="2" t="s">
        <v>10</v>
      </c>
      <c r="D8" s="2" t="s">
        <v>29</v>
      </c>
      <c r="E8" s="7">
        <v>2025</v>
      </c>
      <c r="F8" s="11">
        <v>14800</v>
      </c>
      <c r="G8" s="7"/>
      <c r="H8" s="7">
        <f t="shared" si="0"/>
        <v>14800</v>
      </c>
      <c r="I8" s="2" t="s">
        <v>12</v>
      </c>
    </row>
    <row r="9" spans="2:9" ht="56.25" customHeight="1">
      <c r="B9" s="2" t="s">
        <v>107</v>
      </c>
      <c r="C9" s="2" t="s">
        <v>10</v>
      </c>
      <c r="D9" s="2" t="s">
        <v>29</v>
      </c>
      <c r="E9" s="7">
        <v>2025</v>
      </c>
      <c r="F9" s="11">
        <v>12800</v>
      </c>
      <c r="G9" s="7"/>
      <c r="H9" s="7">
        <f t="shared" si="0"/>
        <v>12800</v>
      </c>
      <c r="I9" s="2" t="s">
        <v>12</v>
      </c>
    </row>
    <row r="10" spans="2:9" ht="66.75" customHeight="1">
      <c r="B10" s="2" t="s">
        <v>24</v>
      </c>
      <c r="C10" s="2" t="s">
        <v>10</v>
      </c>
      <c r="D10" s="2" t="s">
        <v>29</v>
      </c>
      <c r="E10" s="7">
        <v>2025</v>
      </c>
      <c r="F10" s="11">
        <v>12800</v>
      </c>
      <c r="G10" s="7"/>
      <c r="H10" s="7">
        <f t="shared" si="0"/>
        <v>12800</v>
      </c>
      <c r="I10" s="2" t="s">
        <v>12</v>
      </c>
    </row>
    <row r="11" spans="2:9" ht="93" customHeight="1">
      <c r="B11" s="2" t="s">
        <v>67</v>
      </c>
      <c r="C11" s="2" t="s">
        <v>10</v>
      </c>
      <c r="D11" s="2" t="s">
        <v>29</v>
      </c>
      <c r="E11" s="7">
        <v>2025</v>
      </c>
      <c r="F11" s="11">
        <v>12800</v>
      </c>
      <c r="G11" s="7"/>
      <c r="H11" s="7">
        <f t="shared" si="0"/>
        <v>12800</v>
      </c>
      <c r="I11" s="2" t="s">
        <v>12</v>
      </c>
    </row>
    <row r="12" spans="2:9" ht="72.75" customHeight="1">
      <c r="B12" s="2" t="s">
        <v>194</v>
      </c>
      <c r="C12" s="2" t="s">
        <v>10</v>
      </c>
      <c r="D12" s="2" t="s">
        <v>29</v>
      </c>
      <c r="E12" s="7">
        <v>2025</v>
      </c>
      <c r="F12" s="11">
        <v>23650</v>
      </c>
      <c r="G12" s="7"/>
      <c r="H12" s="7">
        <f t="shared" si="0"/>
        <v>23650</v>
      </c>
      <c r="I12" s="2" t="s">
        <v>12</v>
      </c>
    </row>
    <row r="13" spans="2:9" ht="60.75" customHeight="1">
      <c r="B13" s="2" t="s">
        <v>25</v>
      </c>
      <c r="C13" s="2" t="s">
        <v>10</v>
      </c>
      <c r="D13" s="2" t="s">
        <v>29</v>
      </c>
      <c r="E13" s="7">
        <v>2025</v>
      </c>
      <c r="F13" s="11">
        <v>12800</v>
      </c>
      <c r="G13" s="7"/>
      <c r="H13" s="7">
        <f t="shared" si="0"/>
        <v>12800</v>
      </c>
      <c r="I13" s="2" t="s">
        <v>12</v>
      </c>
    </row>
    <row r="14" spans="2:9" ht="17.25" customHeight="1">
      <c r="B14" s="6" t="s">
        <v>86</v>
      </c>
      <c r="C14" s="6"/>
      <c r="D14" s="6"/>
      <c r="E14" s="8"/>
      <c r="F14" s="8">
        <f>SUM(F5:F13)</f>
        <v>457650</v>
      </c>
      <c r="G14" s="8"/>
      <c r="H14" s="7">
        <f t="shared" si="0"/>
        <v>457650</v>
      </c>
      <c r="I14" s="6"/>
    </row>
    <row r="15" spans="2:9" ht="24" customHeight="1">
      <c r="B15" s="15" t="s">
        <v>182</v>
      </c>
      <c r="C15" s="6"/>
      <c r="D15" s="6"/>
      <c r="E15" s="8"/>
      <c r="F15" s="8">
        <f>'Бензин 2024'!F13+'Бензин 2025'!F14</f>
        <v>1892285</v>
      </c>
      <c r="G15" s="8">
        <f>'Бензин 2024'!G13+'Бензин 2025'!G14</f>
        <v>0</v>
      </c>
      <c r="H15" s="8">
        <f>'Бензин 2024'!H13+'Бензин 2025'!H14</f>
        <v>1892285</v>
      </c>
      <c r="I15" s="6"/>
    </row>
    <row r="16" spans="2:9">
      <c r="E16" s="10"/>
      <c r="F16" s="10"/>
      <c r="G16" s="10"/>
      <c r="H16" s="10"/>
    </row>
    <row r="17" spans="5:8">
      <c r="E17" s="10"/>
      <c r="F17" s="10"/>
      <c r="G17" s="10"/>
      <c r="H17" s="10"/>
    </row>
    <row r="18" spans="5:8">
      <c r="E18" s="10"/>
      <c r="F18" s="10"/>
      <c r="G18" s="10"/>
      <c r="H18" s="10"/>
    </row>
    <row r="19" spans="5:8">
      <c r="E19" s="10"/>
      <c r="F19" s="10"/>
      <c r="G19" s="10"/>
      <c r="H19" s="10"/>
    </row>
  </sheetData>
  <mergeCells count="8">
    <mergeCell ref="B2:I2"/>
    <mergeCell ref="B3:B4"/>
    <mergeCell ref="C3:C4"/>
    <mergeCell ref="D3:D4"/>
    <mergeCell ref="E3:E4"/>
    <mergeCell ref="F3:G3"/>
    <mergeCell ref="H3:H4"/>
    <mergeCell ref="I3:I4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Запчастини</vt:lpstr>
      <vt:lpstr>Запч2022</vt:lpstr>
      <vt:lpstr>Запч2025</vt:lpstr>
      <vt:lpstr>Запч2024</vt:lpstr>
      <vt:lpstr>Запч2023</vt:lpstr>
      <vt:lpstr>Бензин</vt:lpstr>
      <vt:lpstr>Бенз2022</vt:lpstr>
      <vt:lpstr>Бензин 2024</vt:lpstr>
      <vt:lpstr>Бензин 2025</vt:lpstr>
      <vt:lpstr>Бензин2023</vt:lpstr>
      <vt:lpstr>Енергоносії</vt:lpstr>
      <vt:lpstr>Енерг2022</vt:lpstr>
      <vt:lpstr>Енерг2023</vt:lpstr>
      <vt:lpstr>Послуги</vt:lpstr>
      <vt:lpstr>Посл2022</vt:lpstr>
      <vt:lpstr>Послуги 2024</vt:lpstr>
      <vt:lpstr>Послуги 2025</vt:lpstr>
      <vt:lpstr>Посл2023</vt:lpstr>
      <vt:lpstr>Оплата праці 2025</vt:lpstr>
      <vt:lpstr>5.Оплата праці 2024</vt:lpstr>
      <vt:lpstr>5.Оплата праці 2023 </vt:lpstr>
      <vt:lpstr>Оснащення 2025</vt:lpstr>
      <vt:lpstr>Оснащення 2024</vt:lpstr>
      <vt:lpstr>Оснащення 2023</vt:lpstr>
      <vt:lpstr>Оснащення2021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2025-06-08T07:08:13Z</cp:lastPrinted>
  <dcterms:created xsi:type="dcterms:W3CDTF">2020-11-18T19:19:11Z</dcterms:created>
  <dcterms:modified xsi:type="dcterms:W3CDTF">2025-06-12T11:04:39Z</dcterms:modified>
</cp:coreProperties>
</file>