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6720" windowHeight="2640" firstSheet="1" activeTab="2"/>
  </bookViews>
  <sheets>
    <sheet name="Дод 1 Енергоносії" sheetId="3" r:id="rId1"/>
    <sheet name="дод 2 Фінансова підтримка" sheetId="1" r:id="rId2"/>
    <sheet name="дод 3 ВСЬОГО" sheetId="2" r:id="rId3"/>
    <sheet name="Додаток 4 Енергоносії 2022" sheetId="4" r:id="rId4"/>
    <sheet name="Додаток 5 Енергоносії 2023" sheetId="5" r:id="rId5"/>
  </sheets>
  <definedNames>
    <definedName name="_xlnm.Print_Titles" localSheetId="1">'дод 2 Фінансова підтримка'!$6:$8</definedName>
  </definedNames>
  <calcPr calcId="144525"/>
</workbook>
</file>

<file path=xl/calcChain.xml><?xml version="1.0" encoding="utf-8"?>
<calcChain xmlns="http://schemas.openxmlformats.org/spreadsheetml/2006/main">
  <c r="F9" i="1" l="1"/>
  <c r="E9" i="1"/>
  <c r="D9" i="1"/>
  <c r="C9" i="1"/>
  <c r="C14" i="1"/>
  <c r="B9" i="1"/>
  <c r="F94" i="1"/>
  <c r="F90" i="1" s="1"/>
  <c r="E94" i="1"/>
  <c r="E92" i="1"/>
  <c r="E90" i="1" s="1"/>
  <c r="F45" i="1" l="1"/>
  <c r="B79" i="1" l="1"/>
  <c r="D78" i="1"/>
  <c r="B78" i="1"/>
  <c r="B77" i="1"/>
  <c r="B76" i="1"/>
  <c r="B74" i="1" s="1"/>
  <c r="D74" i="1"/>
  <c r="C74" i="1"/>
  <c r="B73" i="1"/>
  <c r="D72" i="1"/>
  <c r="B72" i="1" s="1"/>
  <c r="B71" i="1"/>
  <c r="B70" i="1"/>
  <c r="D68" i="1"/>
  <c r="C68" i="1"/>
  <c r="B67" i="1"/>
  <c r="D66" i="1"/>
  <c r="B66" i="1"/>
  <c r="C64" i="1"/>
  <c r="D62" i="1"/>
  <c r="C62" i="1"/>
  <c r="B61" i="1"/>
  <c r="D59" i="1"/>
  <c r="C59" i="1"/>
  <c r="D54" i="1"/>
  <c r="C54" i="1"/>
  <c r="C45" i="1" s="1"/>
  <c r="B54" i="1"/>
  <c r="D49" i="1"/>
  <c r="C49" i="1"/>
  <c r="B49" i="1"/>
  <c r="E47" i="1"/>
  <c r="E45" i="1" s="1"/>
  <c r="D45" i="1"/>
  <c r="F14" i="1"/>
  <c r="E14" i="1"/>
  <c r="B59" i="1" l="1"/>
  <c r="B45" i="1" s="1"/>
  <c r="B68" i="1"/>
  <c r="B62" i="1"/>
  <c r="B18" i="1"/>
  <c r="C18" i="1"/>
  <c r="D18" i="1"/>
  <c r="C36" i="1" l="1"/>
  <c r="B39" i="1"/>
  <c r="D36" i="1"/>
  <c r="C28" i="1"/>
  <c r="B36" i="1" l="1"/>
  <c r="E11" i="2"/>
  <c r="F11" i="2" l="1"/>
  <c r="I11" i="5" l="1"/>
  <c r="I10" i="5"/>
  <c r="K11" i="5"/>
  <c r="J11" i="5"/>
  <c r="H11" i="5"/>
  <c r="G11" i="5"/>
  <c r="F11" i="5"/>
  <c r="D11" i="5"/>
  <c r="C11" i="5"/>
  <c r="B11" i="5"/>
  <c r="K10" i="5"/>
  <c r="G10" i="5"/>
  <c r="E10" i="5"/>
  <c r="E11" i="5" s="1"/>
  <c r="C10" i="5"/>
  <c r="L10" i="5" l="1"/>
  <c r="L11" i="5" s="1"/>
  <c r="J11" i="4" l="1"/>
  <c r="H11" i="4"/>
  <c r="I11" i="4" s="1"/>
  <c r="F11" i="4"/>
  <c r="D11" i="4"/>
  <c r="B11" i="4"/>
  <c r="K10" i="4"/>
  <c r="K11" i="4" s="1"/>
  <c r="I10" i="4"/>
  <c r="G10" i="4"/>
  <c r="G11" i="4" s="1"/>
  <c r="E10" i="4"/>
  <c r="E11" i="4" s="1"/>
  <c r="C10" i="4"/>
  <c r="C11" i="4" s="1"/>
  <c r="L10" i="4" l="1"/>
  <c r="L11" i="4" s="1"/>
  <c r="B31" i="1" l="1"/>
  <c r="D31" i="1"/>
  <c r="C33" i="1" l="1"/>
  <c r="C31" i="1" s="1"/>
  <c r="B10" i="3"/>
  <c r="C12" i="3"/>
  <c r="B12" i="3"/>
  <c r="C11" i="3"/>
  <c r="D28" i="1"/>
  <c r="D23" i="1"/>
  <c r="C23" i="1"/>
  <c r="B23" i="1"/>
  <c r="D14" i="1" l="1"/>
  <c r="B28" i="1"/>
  <c r="D13" i="2"/>
  <c r="D14" i="2" s="1"/>
  <c r="G10" i="3"/>
  <c r="J13" i="3"/>
  <c r="I13" i="3"/>
  <c r="H13" i="3"/>
  <c r="G13" i="3"/>
  <c r="F13" i="3"/>
  <c r="D13" i="3"/>
  <c r="B13" i="3"/>
  <c r="E10" i="3"/>
  <c r="E13" i="3" s="1"/>
  <c r="C13" i="3"/>
  <c r="B14" i="1" l="1"/>
  <c r="K10" i="3"/>
  <c r="B13" i="2"/>
  <c r="B14" i="2" s="1"/>
  <c r="E13" i="2"/>
  <c r="C13" i="2"/>
  <c r="C14" i="2" s="1"/>
  <c r="F13" i="2"/>
  <c r="F14" i="2" s="1"/>
  <c r="K13" i="3" l="1"/>
  <c r="E14" i="2"/>
  <c r="F15" i="2" s="1"/>
</calcChain>
</file>

<file path=xl/sharedStrings.xml><?xml version="1.0" encoding="utf-8"?>
<sst xmlns="http://schemas.openxmlformats.org/spreadsheetml/2006/main" count="200" uniqueCount="74">
  <si>
    <t>до Програми</t>
  </si>
  <si>
    <t>Назва заходу Програми</t>
  </si>
  <si>
    <t>Прогнозний обсяг необхідного фінансування ВСЬОГО, грн.</t>
  </si>
  <si>
    <t>бюджет Зачепилівської селищної ради, грн.</t>
  </si>
  <si>
    <t>обласний бюджет, грн.</t>
  </si>
  <si>
    <t>Капітальні видатки</t>
  </si>
  <si>
    <t>Видатки загального фонду</t>
  </si>
  <si>
    <t>Прогнозний обсяг необхідного фінансування              РАЗОМ, грн.</t>
  </si>
  <si>
    <t>ДОДАТОК 2</t>
  </si>
  <si>
    <t>Видатки</t>
  </si>
  <si>
    <t>ОПЛАТА КОМУНАЛЬНИХ ПОСЛУГ, ЕНЕРГОНОСІЇВ</t>
  </si>
  <si>
    <t>ФІНАНСОВА ПІДТРИМКА КНП «ЗАЧЕПИЛІВСЬКА ЦРЛ»</t>
  </si>
  <si>
    <t>Прогнозний обсяг необхідного фінансування              ВСЬОГО, грн.</t>
  </si>
  <si>
    <t>РАЗОМ</t>
  </si>
  <si>
    <t>ДОДАТОК 3</t>
  </si>
  <si>
    <t>Бюджет Зачепилівської селищної ради</t>
  </si>
  <si>
    <t>ВСЬОГО</t>
  </si>
  <si>
    <t>ДОДАТОК 1</t>
  </si>
  <si>
    <t>Бюджет</t>
  </si>
  <si>
    <t>Теплопостачання</t>
  </si>
  <si>
    <t>Водопостачання</t>
  </si>
  <si>
    <t>Водовідведення</t>
  </si>
  <si>
    <t>Електроенергія</t>
  </si>
  <si>
    <t>Натуральні показники, Г/кал.</t>
  </si>
  <si>
    <t>Сума, грн</t>
  </si>
  <si>
    <t>Натуральні показники, м³</t>
  </si>
  <si>
    <t>Натуральні показники, Кв/год</t>
  </si>
  <si>
    <t>КРЕ, Кв/год.</t>
  </si>
  <si>
    <t>Загальний обсяг фінансових ресурсів, необхідних для реалізації Програми, грн.</t>
  </si>
  <si>
    <t>ВСЬОГО, грн (3+5+7+10)</t>
  </si>
  <si>
    <t>Відшкодування фактичних витрат для  виплати пенсії особам з особливо шкідливими умовами праці</t>
  </si>
  <si>
    <t>«Оплата комунальних послуг, енергоносіїв та фінансова підтримка КНП «Зачепилівська ЦЛ» Зачепилівської селищної  ради Харківської області в 2021-2025 р.»</t>
  </si>
  <si>
    <t xml:space="preserve">Потреба в коштах на енергоносії КНП «Зачепилівська ЦЛ» у 2021 році </t>
  </si>
  <si>
    <t xml:space="preserve">«Оплата комунальних послуг, енергоносіїв та фінансова підтримка КНП «Зачепилівська ЦЛ» Зачепилівської селищної ради Харківської області в 2021-2025 р.»
</t>
  </si>
  <si>
    <t>Обсяги та джерела фінансування Програми в частині фінансової підтримки КНП "Зачепилівська ЦЛ" Зачепилівської селищної ради Харківської області в 2021-2025р.</t>
  </si>
  <si>
    <t>«Оплата комунальних послуг, енергоносіїв та фінансова підтримка КНП «Зачепилівська ЦЛ» Зачепилівської селищної ради Харківської області в 2021-2025р. році»</t>
  </si>
  <si>
    <t>1.1 Капітальний ремонт покрівлі поліклінічного відділення КНП «Зачепилівська центральна районна лікарня» Зачепилівської районної ради Харківської області за адресою: 64401, вул. 14 Гвардійської стрілецької дивізії, 6, Зачепилівський район, смт. Зачепилівка, Харківська область</t>
  </si>
  <si>
    <t>в т.ч.</t>
  </si>
  <si>
    <t>Виготовлення проектно-кошторисної документації</t>
  </si>
  <si>
    <t>Експертний звіт</t>
  </si>
  <si>
    <t>Капітальний ремонт</t>
  </si>
  <si>
    <t>Коригування проектно-кошторисної документації</t>
  </si>
  <si>
    <t>Капітальні ремонти</t>
  </si>
  <si>
    <t>1.2 Капітальний ремонт покрівлі хірургічного приміщення  КНП «Зачепилівська центральна районна лікарня» Зачепилівської районної ради Харківської області за адресою: 64401, вул. 14 Гвардійської стрілецької дивізії, 6, Зачепилівський район, смт. Зачепилівка, Харківська область</t>
  </si>
  <si>
    <t>Період з січня по квітень 2021р.</t>
  </si>
  <si>
    <t>Період з жовтня по грудень 2021р.</t>
  </si>
  <si>
    <t>1.6.Капітальний ремонт частини приміщень неврологічного відділення КНП «Зачепилівська центральна  лікарня» Зачепилівської селищної ради Харківської області за адресою: 64401, вул. 14 Гвардійської стрілецької дивізії, 6, Красноградський район, смт. Зачепилівка, Харківська область</t>
  </si>
  <si>
    <t>1.4.Капітальний ремонт частини приміщень терапевтичного  відділення КНП «Зачепилівська центральна  лікарня» Зачепилівської селищної ради Харківської області за адресою: 64401, вул. 14 Гвардійської стрілецької дивізії, 6, Красноградський район, смт. Зачепилівка, Харківська область (коригування)</t>
  </si>
  <si>
    <t>1.5.Капітальний ремонт частини приміщень педіатричного відділення КНП «Зачепилівська центральна  лікарня» Зачепилівської селищної ради Харківської області за адресою: 64401, вул. 14 Гвардійської стрілецької дивізії, 6, Красноградський район, смт. Зачепилівка, Харківська область (коригування)</t>
  </si>
  <si>
    <r>
      <t xml:space="preserve">1. 3 Капітальний ремонт внутрішніх  мереж системи опалення, електропостачання, водопостачання та водовідведення, терапевтично-неврологічного та педіатричного відділень КНП «Зачепилівська центральна районна лікарня» Зачепилівської районної ради Харківської області за адресою: 64401, вул. 14 Гвардійської стрілецької дивізії, 6, Зачепилівський район, смт. Зачепилівка, Харківська область </t>
    </r>
    <r>
      <rPr>
        <b/>
        <sz val="12"/>
        <color rgb="FFFF0000"/>
        <rFont val="Times New Roman"/>
        <family val="1"/>
        <charset val="204"/>
      </rPr>
      <t>(незакінчений капітальний ремонт )</t>
    </r>
  </si>
  <si>
    <t>Технічний нагляд</t>
  </si>
  <si>
    <t xml:space="preserve">Потреба в коштах на енергоносії КНП «Зачепилівська ЦЛ» у 2022 році </t>
  </si>
  <si>
    <t>ВСЬОГО, грн (3+5+7+9+11)</t>
  </si>
  <si>
    <t>Постачання Натуральні показники, Кв/год</t>
  </si>
  <si>
    <t>Калімін - 4 табл.на добу*31день*6 міс.=744 табл</t>
  </si>
  <si>
    <t>Медрол 16 мг - 1 упаковка 50 табл.</t>
  </si>
  <si>
    <t>ДОДАТОК 5</t>
  </si>
  <si>
    <t>ДОДАТОК 4</t>
  </si>
  <si>
    <t xml:space="preserve">Потреба в коштах на енергоносії КНП «Зачепилівська ЦЛ» у 2023 році </t>
  </si>
  <si>
    <t>2021 рік</t>
  </si>
  <si>
    <t>2022 рік</t>
  </si>
  <si>
    <t>Відшкодування фактичних витрат для виплати пенсії особам з особливо шкідливими умовами праці</t>
  </si>
  <si>
    <t>1.0.Відшкодування фактичних витрат для виплати пенсії особам з особливо шкідливими умовами праці                                                                    лікарю рентгенологу 3300 грн. х 12 міс.= 39600 грн.</t>
  </si>
  <si>
    <t>1.0. Відшкодування фактичних витрат для виплати пенсії особам з особливо шкідливими умовами праці                                                         лікарю рентгенологу 3800 грн. х 12 міс.= 45 600 грн.</t>
  </si>
  <si>
    <t>1.7 Відшкодування витрат на безоплатний  відпуск лікарських засобів амбулаторного лікування окремих груп населення та за певними категоріями захворювань:  Солодовник Н.Л. (діагноз міастенія gravis, сіропозитивна (AchR+,titin+)клас 3В за MGFA):</t>
  </si>
  <si>
    <t>в упаковці 100 табл, отже 8 упаковок по 100 табл.</t>
  </si>
  <si>
    <t>2023 рік</t>
  </si>
  <si>
    <t>Калімін - 4 табл.на добу * 31день * 12 міс.= 1488 табл</t>
  </si>
  <si>
    <t>в упаковці 100 табл,                                                             отже 15 упаковок по 100 табл. * 600 грн = 9 000 грн</t>
  </si>
  <si>
    <t>Медрол 16 мг - 1 упаковка 50 табл.,                                     необхідно 3 упак * 1100 = 3 300 грн</t>
  </si>
  <si>
    <t>1.0. Відшкодування фактичних витрат для виплати пенсії особам з особливо шкідливими умовами праці (2023р.), а саме:                                                                   1 - рентгенлаборанту 3000 грн. х 12 міс.= 36 000 грн.                         2-  лікарю рентгенологу 4500 грн х 12 міс. = 54 000 грн                            Разом: 90 000 грн</t>
  </si>
  <si>
    <t>1.1. Відшкодування витрат на безоплатний  відпуск лікарських засобів амбулаторного лікування окремих груп населення та за певними категоріями захворювань:  Солодовник Н.Л. (діагноз міастенія gravis, сіропозитивна (AchR+,titin+)клас 3В за MGFA) на 2023 рік:</t>
  </si>
  <si>
    <t>Відшкодування витрат на безоплатний відпуск лікарських засобів амбулаторного лікування окремих груп населення та за певними категоріями захворювань</t>
  </si>
  <si>
    <t>Узагальнення видатків Програми «Оплата комунальних послуг, енергоносіїв та фінансова підтримка КНП «Зачепилівська ЦЛ» Зачепилівської селищної ради Харківської області в     2021-2025 р.»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</si>
</sst>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2"/>
      <charset val="204"/>
    </font>
    <font>
      <sz val="12"/>
      <name val="Times New Roman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Bookman Old Style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Bookman Old Style"/>
      <family val="1"/>
      <charset val="204"/>
    </font>
    <font>
      <b/>
      <sz val="13"/>
      <color indexed="8"/>
      <name val="Times New Roman"/>
      <family val="1"/>
      <charset val="204"/>
    </font>
    <font>
      <b/>
      <sz val="16"/>
      <color rgb="FFFF0000"/>
      <name val="Bookman Old Style"/>
      <family val="1"/>
      <charset val="204"/>
    </font>
    <font>
      <b/>
      <sz val="11"/>
      <name val="Bookman Old Style"/>
      <family val="1"/>
      <charset val="204"/>
    </font>
    <font>
      <b/>
      <i/>
      <sz val="12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1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/>
    <xf numFmtId="0" fontId="4" fillId="2" borderId="0" xfId="0" applyFont="1" applyFill="1"/>
    <xf numFmtId="0" fontId="25" fillId="0" borderId="0" xfId="1"/>
    <xf numFmtId="0" fontId="16" fillId="2" borderId="0" xfId="1" applyFont="1" applyFill="1" applyAlignment="1">
      <alignment horizontal="center"/>
    </xf>
    <xf numFmtId="0" fontId="17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" fillId="0" borderId="3" xfId="0" applyFont="1" applyBorder="1" applyAlignment="1">
      <alignment wrapText="1"/>
    </xf>
    <xf numFmtId="0" fontId="15" fillId="2" borderId="0" xfId="1" applyFont="1" applyFill="1" applyAlignment="1">
      <alignment horizontal="center"/>
    </xf>
    <xf numFmtId="0" fontId="2" fillId="0" borderId="3" xfId="0" applyFont="1" applyBorder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5" fillId="0" borderId="4" xfId="1" applyBorder="1"/>
    <xf numFmtId="0" fontId="22" fillId="0" borderId="0" xfId="0" applyFont="1" applyAlignment="1">
      <alignment horizontal="center" wrapText="1"/>
    </xf>
    <xf numFmtId="0" fontId="17" fillId="0" borderId="0" xfId="1" applyFont="1" applyBorder="1"/>
    <xf numFmtId="0" fontId="23" fillId="0" borderId="0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/>
    </xf>
    <xf numFmtId="0" fontId="24" fillId="2" borderId="0" xfId="0" applyFont="1" applyFill="1" applyBorder="1" applyAlignment="1">
      <alignment horizontal="justify" vertical="center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/>
    <xf numFmtId="0" fontId="14" fillId="4" borderId="1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right" vertical="top" wrapText="1"/>
    </xf>
    <xf numFmtId="3" fontId="1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3" fontId="27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3" fontId="27" fillId="4" borderId="12" xfId="0" applyNumberFormat="1" applyFont="1" applyFill="1" applyBorder="1" applyAlignment="1">
      <alignment horizontal="center"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3" fontId="29" fillId="4" borderId="1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3" fillId="2" borderId="1" xfId="0" applyFont="1" applyFill="1" applyBorder="1"/>
    <xf numFmtId="0" fontId="4" fillId="2" borderId="1" xfId="0" applyFont="1" applyFill="1" applyBorder="1"/>
    <xf numFmtId="0" fontId="3" fillId="2" borderId="14" xfId="0" applyFont="1" applyFill="1" applyBorder="1" applyAlignment="1">
      <alignment wrapText="1"/>
    </xf>
    <xf numFmtId="0" fontId="4" fillId="2" borderId="15" xfId="0" applyFont="1" applyFill="1" applyBorder="1"/>
    <xf numFmtId="0" fontId="4" fillId="2" borderId="16" xfId="0" applyFont="1" applyFill="1" applyBorder="1"/>
    <xf numFmtId="0" fontId="13" fillId="2" borderId="14" xfId="0" applyFont="1" applyFill="1" applyBorder="1"/>
    <xf numFmtId="3" fontId="3" fillId="2" borderId="14" xfId="0" applyNumberFormat="1" applyFont="1" applyFill="1" applyBorder="1"/>
    <xf numFmtId="0" fontId="13" fillId="2" borderId="10" xfId="0" applyFont="1" applyFill="1" applyBorder="1"/>
    <xf numFmtId="3" fontId="13" fillId="2" borderId="10" xfId="0" applyNumberFormat="1" applyFont="1" applyFill="1" applyBorder="1"/>
    <xf numFmtId="3" fontId="13" fillId="2" borderId="17" xfId="0" applyNumberFormat="1" applyFont="1" applyFill="1" applyBorder="1"/>
    <xf numFmtId="3" fontId="13" fillId="2" borderId="14" xfId="0" applyNumberFormat="1" applyFont="1" applyFill="1" applyBorder="1"/>
    <xf numFmtId="3" fontId="13" fillId="2" borderId="18" xfId="0" applyNumberFormat="1" applyFont="1" applyFill="1" applyBorder="1"/>
    <xf numFmtId="0" fontId="2" fillId="2" borderId="1" xfId="0" applyFont="1" applyFill="1" applyBorder="1" applyAlignment="1">
      <alignment horizontal="justify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justify" vertical="center"/>
    </xf>
    <xf numFmtId="3" fontId="15" fillId="2" borderId="14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justify" vertical="center"/>
    </xf>
    <xf numFmtId="3" fontId="15" fillId="2" borderId="10" xfId="0" applyNumberFormat="1" applyFont="1" applyFill="1" applyBorder="1" applyAlignment="1">
      <alignment horizontal="center"/>
    </xf>
    <xf numFmtId="3" fontId="15" fillId="2" borderId="10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justify" vertical="center"/>
    </xf>
    <xf numFmtId="3" fontId="15" fillId="2" borderId="1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3" xfId="0" applyBorder="1"/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top" wrapText="1"/>
    </xf>
    <xf numFmtId="0" fontId="31" fillId="4" borderId="12" xfId="0" applyFont="1" applyFill="1" applyBorder="1" applyAlignment="1">
      <alignment horizontal="center" vertical="top" wrapText="1"/>
    </xf>
    <xf numFmtId="0" fontId="31" fillId="4" borderId="1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workbookViewId="0">
      <selection activeCell="G3" sqref="G3:K3"/>
    </sheetView>
  </sheetViews>
  <sheetFormatPr defaultColWidth="9.140625" defaultRowHeight="12.75" x14ac:dyDescent="0.2"/>
  <cols>
    <col min="1" max="1" width="35.7109375" style="20" customWidth="1"/>
    <col min="2" max="2" width="12.42578125" style="20" customWidth="1"/>
    <col min="3" max="3" width="13.5703125" style="20" customWidth="1"/>
    <col min="4" max="4" width="12.140625" style="20" customWidth="1"/>
    <col min="5" max="5" width="11.140625" style="20" customWidth="1"/>
    <col min="6" max="6" width="13" style="20" customWidth="1"/>
    <col min="7" max="7" width="11" style="20" customWidth="1"/>
    <col min="8" max="8" width="12.7109375" style="20" customWidth="1"/>
    <col min="9" max="9" width="9.140625" style="20"/>
    <col min="10" max="10" width="11.42578125" style="20" customWidth="1"/>
    <col min="11" max="11" width="14.7109375" style="20" customWidth="1"/>
    <col min="12" max="16384" width="9.140625" style="20"/>
  </cols>
  <sheetData>
    <row r="1" spans="1:11" ht="15.75" x14ac:dyDescent="0.25">
      <c r="A1" s="24"/>
      <c r="B1"/>
      <c r="C1"/>
      <c r="D1"/>
      <c r="E1"/>
      <c r="G1" s="106" t="s">
        <v>17</v>
      </c>
      <c r="H1" s="106"/>
      <c r="I1" s="106"/>
      <c r="J1" s="106"/>
      <c r="K1" s="106"/>
    </row>
    <row r="2" spans="1:11" ht="15.75" x14ac:dyDescent="0.25">
      <c r="A2" s="2"/>
      <c r="B2"/>
      <c r="C2"/>
      <c r="D2"/>
      <c r="E2"/>
      <c r="G2" s="106" t="s">
        <v>0</v>
      </c>
      <c r="H2" s="106"/>
      <c r="I2" s="106"/>
      <c r="J2" s="106"/>
      <c r="K2" s="106"/>
    </row>
    <row r="3" spans="1:11" ht="50.25" customHeight="1" x14ac:dyDescent="0.25">
      <c r="A3" s="25"/>
      <c r="B3"/>
      <c r="C3"/>
      <c r="D3"/>
      <c r="E3"/>
      <c r="G3" s="111" t="s">
        <v>31</v>
      </c>
      <c r="H3" s="111"/>
      <c r="I3" s="111"/>
      <c r="J3" s="111"/>
      <c r="K3" s="111"/>
    </row>
    <row r="4" spans="1:11" ht="45" customHeight="1" x14ac:dyDescent="0.3">
      <c r="A4" s="26"/>
      <c r="B4"/>
      <c r="C4"/>
      <c r="D4"/>
      <c r="E4"/>
      <c r="F4"/>
      <c r="G4"/>
      <c r="H4"/>
      <c r="I4"/>
      <c r="J4"/>
    </row>
    <row r="5" spans="1:11" ht="18.75" x14ac:dyDescent="0.3">
      <c r="A5" s="110" t="s">
        <v>32</v>
      </c>
      <c r="B5" s="110"/>
      <c r="C5" s="110"/>
      <c r="D5" s="110"/>
      <c r="E5" s="110"/>
      <c r="F5" s="110"/>
      <c r="G5" s="110"/>
      <c r="H5" s="110"/>
      <c r="I5" s="110"/>
      <c r="J5" s="110"/>
    </row>
    <row r="6" spans="1:11" ht="14.25" customHeight="1" thickBot="1" x14ac:dyDescent="0.35">
      <c r="A6" s="27"/>
      <c r="B6"/>
      <c r="C6"/>
      <c r="D6"/>
      <c r="E6"/>
      <c r="F6"/>
      <c r="G6"/>
      <c r="H6"/>
      <c r="I6"/>
      <c r="J6"/>
      <c r="K6" s="37"/>
    </row>
    <row r="7" spans="1:11" s="22" customFormat="1" ht="16.5" customHeight="1" thickBot="1" x14ac:dyDescent="0.3">
      <c r="A7" s="112" t="s">
        <v>18</v>
      </c>
      <c r="B7" s="107" t="s">
        <v>19</v>
      </c>
      <c r="C7" s="109"/>
      <c r="D7" s="107" t="s">
        <v>20</v>
      </c>
      <c r="E7" s="109"/>
      <c r="F7" s="107" t="s">
        <v>21</v>
      </c>
      <c r="G7" s="109"/>
      <c r="H7" s="107" t="s">
        <v>22</v>
      </c>
      <c r="I7" s="108"/>
      <c r="J7" s="109"/>
      <c r="K7" s="114" t="s">
        <v>29</v>
      </c>
    </row>
    <row r="8" spans="1:11" s="30" customFormat="1" ht="48" thickBot="1" x14ac:dyDescent="0.3">
      <c r="A8" s="113"/>
      <c r="B8" s="28" t="s">
        <v>23</v>
      </c>
      <c r="C8" s="29" t="s">
        <v>24</v>
      </c>
      <c r="D8" s="28" t="s">
        <v>25</v>
      </c>
      <c r="E8" s="29" t="s">
        <v>24</v>
      </c>
      <c r="F8" s="28" t="s">
        <v>25</v>
      </c>
      <c r="G8" s="29" t="s">
        <v>24</v>
      </c>
      <c r="H8" s="28" t="s">
        <v>26</v>
      </c>
      <c r="I8" s="28" t="s">
        <v>27</v>
      </c>
      <c r="J8" s="29" t="s">
        <v>24</v>
      </c>
      <c r="K8" s="115"/>
    </row>
    <row r="9" spans="1:11" s="30" customFormat="1" ht="16.5" thickBot="1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</row>
    <row r="10" spans="1:11" s="32" customFormat="1" ht="32.25" thickBot="1" x14ac:dyDescent="0.3">
      <c r="A10" s="31" t="s">
        <v>15</v>
      </c>
      <c r="B10" s="41">
        <f>B11+B12</f>
        <v>393</v>
      </c>
      <c r="C10" s="42">
        <v>1415113.71</v>
      </c>
      <c r="D10" s="44">
        <v>1130</v>
      </c>
      <c r="E10" s="42">
        <f>D10*45.05</f>
        <v>50906.5</v>
      </c>
      <c r="F10" s="44">
        <v>1050</v>
      </c>
      <c r="G10" s="42">
        <f>1050*100.49</f>
        <v>105514.5</v>
      </c>
      <c r="H10" s="44">
        <v>110000</v>
      </c>
      <c r="I10" s="44">
        <v>3710</v>
      </c>
      <c r="J10" s="43">
        <v>284100</v>
      </c>
      <c r="K10" s="42">
        <f>C10+E10+G10+J10</f>
        <v>1855634.71</v>
      </c>
    </row>
    <row r="11" spans="1:11" s="32" customFormat="1" ht="18.600000000000001" customHeight="1" thickBot="1" x14ac:dyDescent="0.3">
      <c r="A11" s="31" t="s">
        <v>44</v>
      </c>
      <c r="B11" s="41">
        <v>215.429</v>
      </c>
      <c r="C11" s="42">
        <f>215.429*3028.5</f>
        <v>652426.72649999999</v>
      </c>
      <c r="D11" s="44"/>
      <c r="E11" s="42"/>
      <c r="F11" s="44"/>
      <c r="G11" s="42"/>
      <c r="H11" s="44"/>
      <c r="I11" s="44"/>
      <c r="J11" s="43"/>
      <c r="K11" s="42"/>
    </row>
    <row r="12" spans="1:11" s="32" customFormat="1" ht="19.149999999999999" customHeight="1" thickBot="1" x14ac:dyDescent="0.3">
      <c r="A12" s="31" t="s">
        <v>45</v>
      </c>
      <c r="B12" s="41">
        <f>134.571+43</f>
        <v>177.571</v>
      </c>
      <c r="C12" s="42">
        <f>B12*4295.11</f>
        <v>762686.97780999995</v>
      </c>
      <c r="D12" s="44"/>
      <c r="E12" s="42"/>
      <c r="F12" s="44"/>
      <c r="G12" s="42"/>
      <c r="H12" s="44"/>
      <c r="I12" s="44"/>
      <c r="J12" s="43"/>
      <c r="K12" s="42"/>
    </row>
    <row r="13" spans="1:11" s="32" customFormat="1" ht="16.5" thickBot="1" x14ac:dyDescent="0.3">
      <c r="A13" s="33" t="s">
        <v>16</v>
      </c>
      <c r="B13" s="45">
        <f>B10</f>
        <v>393</v>
      </c>
      <c r="C13" s="46">
        <f t="shared" ref="C13:K13" si="0">C10</f>
        <v>1415113.71</v>
      </c>
      <c r="D13" s="45">
        <f t="shared" si="0"/>
        <v>1130</v>
      </c>
      <c r="E13" s="45">
        <f t="shared" si="0"/>
        <v>50906.5</v>
      </c>
      <c r="F13" s="45">
        <f t="shared" si="0"/>
        <v>1050</v>
      </c>
      <c r="G13" s="46">
        <f t="shared" si="0"/>
        <v>105514.5</v>
      </c>
      <c r="H13" s="49">
        <f t="shared" si="0"/>
        <v>110000</v>
      </c>
      <c r="I13" s="49">
        <f t="shared" si="0"/>
        <v>3710</v>
      </c>
      <c r="J13" s="46">
        <f t="shared" si="0"/>
        <v>284100</v>
      </c>
      <c r="K13" s="46">
        <f t="shared" si="0"/>
        <v>1855634.71</v>
      </c>
    </row>
    <row r="14" spans="1:11" s="21" customFormat="1" ht="18.75" x14ac:dyDescent="0.3">
      <c r="A14" s="8"/>
      <c r="B14"/>
      <c r="C14"/>
      <c r="D14"/>
      <c r="E14"/>
      <c r="F14"/>
      <c r="G14"/>
      <c r="H14"/>
      <c r="I14"/>
      <c r="J14"/>
    </row>
    <row r="15" spans="1:11" ht="15.75" x14ac:dyDescent="0.25">
      <c r="A15" s="22"/>
      <c r="B15" s="22"/>
      <c r="C15" s="22"/>
      <c r="D15" s="22"/>
      <c r="E15" s="22"/>
      <c r="F15" s="22"/>
    </row>
    <row r="16" spans="1:11" ht="15.75" x14ac:dyDescent="0.25">
      <c r="A16" s="22"/>
      <c r="B16" s="22"/>
      <c r="C16" s="22"/>
      <c r="D16" s="22"/>
      <c r="E16" s="22"/>
      <c r="F16" s="39"/>
    </row>
    <row r="17" spans="1:6" ht="15.75" x14ac:dyDescent="0.25">
      <c r="A17" s="22"/>
      <c r="B17" s="22"/>
      <c r="C17" s="22"/>
      <c r="D17" s="22"/>
      <c r="E17" s="22"/>
      <c r="F17" s="40"/>
    </row>
    <row r="18" spans="1:6" ht="15.75" x14ac:dyDescent="0.25">
      <c r="A18" s="22"/>
      <c r="B18" s="22"/>
      <c r="C18" s="22"/>
      <c r="D18" s="22"/>
      <c r="E18" s="22"/>
      <c r="F18" s="22"/>
    </row>
    <row r="19" spans="1:6" ht="15.75" x14ac:dyDescent="0.25">
      <c r="A19" s="22"/>
      <c r="B19" s="22"/>
      <c r="C19" s="22"/>
      <c r="D19" s="22"/>
      <c r="E19" s="22"/>
      <c r="F19" s="22"/>
    </row>
    <row r="20" spans="1:6" ht="15.75" x14ac:dyDescent="0.25">
      <c r="A20" s="22"/>
      <c r="B20" s="22"/>
      <c r="C20" s="22"/>
      <c r="D20" s="22"/>
      <c r="E20" s="22"/>
      <c r="F20" s="22"/>
    </row>
    <row r="21" spans="1:6" ht="15.75" x14ac:dyDescent="0.25">
      <c r="A21" s="22"/>
      <c r="B21" s="22"/>
      <c r="C21" s="22"/>
      <c r="D21" s="22"/>
      <c r="E21" s="22"/>
      <c r="F21" s="22"/>
    </row>
    <row r="22" spans="1:6" ht="15.75" x14ac:dyDescent="0.25">
      <c r="A22" s="22"/>
      <c r="B22" s="22"/>
      <c r="C22" s="22"/>
      <c r="D22" s="22"/>
      <c r="E22" s="22"/>
      <c r="F22" s="22"/>
    </row>
    <row r="23" spans="1:6" ht="15.75" x14ac:dyDescent="0.25">
      <c r="A23" s="22"/>
      <c r="B23" s="22"/>
      <c r="C23" s="22"/>
      <c r="D23" s="22"/>
      <c r="E23" s="22"/>
      <c r="F23" s="22"/>
    </row>
    <row r="24" spans="1:6" ht="15.75" x14ac:dyDescent="0.25">
      <c r="A24" s="22"/>
      <c r="B24" s="22"/>
      <c r="C24" s="22"/>
      <c r="D24" s="22"/>
      <c r="E24" s="22"/>
      <c r="F24" s="22"/>
    </row>
    <row r="25" spans="1:6" ht="15.75" x14ac:dyDescent="0.25">
      <c r="A25" s="22"/>
      <c r="B25" s="22"/>
      <c r="C25" s="22"/>
      <c r="D25" s="22"/>
      <c r="E25" s="22"/>
      <c r="F25" s="22"/>
    </row>
    <row r="26" spans="1:6" ht="15.75" x14ac:dyDescent="0.25">
      <c r="A26" s="22"/>
      <c r="B26" s="22"/>
      <c r="C26" s="22"/>
      <c r="D26" s="22"/>
      <c r="E26" s="22"/>
      <c r="F26" s="22"/>
    </row>
    <row r="27" spans="1:6" ht="15.75" x14ac:dyDescent="0.25">
      <c r="A27" s="22"/>
      <c r="B27" s="22"/>
      <c r="C27" s="22"/>
      <c r="D27" s="22"/>
      <c r="E27" s="22"/>
      <c r="F27" s="22"/>
    </row>
    <row r="28" spans="1:6" ht="15.75" x14ac:dyDescent="0.25">
      <c r="A28" s="22"/>
      <c r="B28" s="22"/>
      <c r="C28" s="22"/>
      <c r="D28" s="22"/>
      <c r="E28" s="22"/>
      <c r="F28" s="22"/>
    </row>
    <row r="29" spans="1:6" ht="15.75" x14ac:dyDescent="0.25">
      <c r="A29" s="22"/>
      <c r="B29" s="22"/>
      <c r="C29" s="22"/>
      <c r="D29" s="22"/>
      <c r="E29" s="22"/>
      <c r="F29" s="22"/>
    </row>
    <row r="30" spans="1:6" ht="15.75" x14ac:dyDescent="0.25">
      <c r="A30" s="22"/>
      <c r="B30" s="22"/>
      <c r="C30" s="22"/>
      <c r="D30" s="22"/>
      <c r="E30" s="22"/>
      <c r="F30" s="22"/>
    </row>
    <row r="31" spans="1:6" ht="15.75" x14ac:dyDescent="0.25">
      <c r="A31" s="22"/>
      <c r="B31" s="22"/>
      <c r="C31" s="22"/>
      <c r="D31" s="22"/>
      <c r="E31" s="22"/>
      <c r="F31" s="22"/>
    </row>
    <row r="32" spans="1:6" ht="15.75" x14ac:dyDescent="0.25">
      <c r="A32" s="22"/>
      <c r="B32" s="22"/>
      <c r="C32" s="22"/>
      <c r="D32" s="22"/>
      <c r="E32" s="22"/>
      <c r="F32" s="22"/>
    </row>
    <row r="33" spans="1:6" ht="15.75" x14ac:dyDescent="0.25">
      <c r="A33" s="22"/>
      <c r="B33" s="22"/>
      <c r="C33" s="22"/>
      <c r="D33" s="22"/>
      <c r="E33" s="22"/>
      <c r="F33" s="22"/>
    </row>
    <row r="34" spans="1:6" ht="15.75" x14ac:dyDescent="0.25">
      <c r="A34" s="22"/>
      <c r="B34" s="22"/>
      <c r="C34" s="22"/>
      <c r="D34" s="22"/>
      <c r="E34" s="22"/>
      <c r="F34" s="22"/>
    </row>
    <row r="35" spans="1:6" ht="15.75" x14ac:dyDescent="0.25">
      <c r="A35" s="22"/>
      <c r="B35" s="22"/>
      <c r="C35" s="22"/>
      <c r="D35" s="22"/>
      <c r="E35" s="22"/>
      <c r="F35" s="22"/>
    </row>
    <row r="36" spans="1:6" ht="15.75" x14ac:dyDescent="0.25">
      <c r="A36" s="22"/>
      <c r="B36" s="22"/>
      <c r="C36" s="22"/>
      <c r="D36" s="22"/>
      <c r="E36" s="22"/>
      <c r="F36" s="22"/>
    </row>
    <row r="37" spans="1:6" ht="15.75" x14ac:dyDescent="0.25">
      <c r="A37" s="22"/>
      <c r="B37" s="22"/>
      <c r="C37" s="22"/>
      <c r="D37" s="22"/>
      <c r="E37" s="22"/>
      <c r="F37" s="22"/>
    </row>
    <row r="38" spans="1:6" ht="15.75" x14ac:dyDescent="0.25">
      <c r="A38" s="22"/>
      <c r="B38" s="22"/>
      <c r="C38" s="22"/>
      <c r="D38" s="22"/>
      <c r="E38" s="22"/>
      <c r="F38" s="22"/>
    </row>
    <row r="39" spans="1:6" ht="15.75" x14ac:dyDescent="0.25">
      <c r="A39" s="22"/>
      <c r="B39" s="22"/>
      <c r="C39" s="22"/>
      <c r="D39" s="22"/>
      <c r="E39" s="22"/>
      <c r="F39" s="22"/>
    </row>
    <row r="40" spans="1:6" ht="15.75" x14ac:dyDescent="0.25">
      <c r="A40" s="22"/>
      <c r="B40" s="22"/>
      <c r="C40" s="22"/>
      <c r="D40" s="22"/>
      <c r="E40" s="22"/>
      <c r="F40" s="22"/>
    </row>
    <row r="41" spans="1:6" ht="15.75" x14ac:dyDescent="0.25">
      <c r="A41" s="22"/>
      <c r="B41" s="22"/>
      <c r="C41" s="22"/>
      <c r="D41" s="22"/>
      <c r="E41" s="22"/>
      <c r="F41" s="22"/>
    </row>
  </sheetData>
  <mergeCells count="10">
    <mergeCell ref="G1:K1"/>
    <mergeCell ref="H7:J7"/>
    <mergeCell ref="A5:J5"/>
    <mergeCell ref="G3:K3"/>
    <mergeCell ref="G2:K2"/>
    <mergeCell ref="A7:A8"/>
    <mergeCell ref="B7:C7"/>
    <mergeCell ref="D7:E7"/>
    <mergeCell ref="F7:G7"/>
    <mergeCell ref="K7:K8"/>
  </mergeCells>
  <phoneticPr fontId="18" type="noConversion"/>
  <pageMargins left="0.28000000000000003" right="0.27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97"/>
  <sheetViews>
    <sheetView topLeftCell="A96" zoomScale="85" zoomScaleNormal="85" zoomScaleSheetLayoutView="100" workbookViewId="0">
      <selection sqref="A1:F97"/>
    </sheetView>
  </sheetViews>
  <sheetFormatPr defaultColWidth="9.140625" defaultRowHeight="15" x14ac:dyDescent="0.25"/>
  <cols>
    <col min="1" max="1" width="62" style="10" customWidth="1"/>
    <col min="2" max="2" width="21.42578125" style="10" customWidth="1"/>
    <col min="3" max="3" width="19.7109375" style="10" customWidth="1"/>
    <col min="4" max="4" width="19.28515625" style="10" customWidth="1"/>
    <col min="5" max="5" width="19.85546875" style="10" customWidth="1"/>
    <col min="6" max="6" width="25.140625" style="10" customWidth="1"/>
    <col min="7" max="16384" width="9.140625" style="10"/>
  </cols>
  <sheetData>
    <row r="1" spans="1:7" ht="15.75" x14ac:dyDescent="0.25">
      <c r="E1" s="131" t="s">
        <v>8</v>
      </c>
      <c r="F1" s="131"/>
    </row>
    <row r="2" spans="1:7" ht="15.75" x14ac:dyDescent="0.25">
      <c r="E2" s="131" t="s">
        <v>0</v>
      </c>
      <c r="F2" s="131"/>
    </row>
    <row r="3" spans="1:7" ht="81.75" customHeight="1" x14ac:dyDescent="0.25">
      <c r="C3" s="11"/>
      <c r="E3" s="132" t="s">
        <v>33</v>
      </c>
      <c r="F3" s="132"/>
    </row>
    <row r="4" spans="1:7" s="12" customFormat="1" ht="42" customHeight="1" x14ac:dyDescent="0.25">
      <c r="A4" s="133" t="s">
        <v>34</v>
      </c>
      <c r="B4" s="133"/>
      <c r="C4" s="133"/>
      <c r="D4" s="133"/>
      <c r="E4" s="133"/>
      <c r="F4" s="133"/>
    </row>
    <row r="5" spans="1:7" ht="13.5" customHeight="1" x14ac:dyDescent="0.3">
      <c r="A5" s="13"/>
      <c r="B5" s="13"/>
      <c r="C5" s="13"/>
      <c r="D5" s="13"/>
      <c r="E5" s="13"/>
      <c r="F5" s="13"/>
    </row>
    <row r="6" spans="1:7" s="14" customFormat="1" ht="15.75" x14ac:dyDescent="0.25">
      <c r="A6" s="122" t="s">
        <v>1</v>
      </c>
      <c r="B6" s="123" t="s">
        <v>5</v>
      </c>
      <c r="C6" s="123"/>
      <c r="D6" s="123"/>
      <c r="E6" s="123" t="s">
        <v>6</v>
      </c>
      <c r="F6" s="123"/>
    </row>
    <row r="7" spans="1:7" s="15" customFormat="1" ht="19.5" customHeight="1" x14ac:dyDescent="0.25">
      <c r="A7" s="122"/>
      <c r="B7" s="122" t="s">
        <v>2</v>
      </c>
      <c r="C7" s="122"/>
      <c r="D7" s="122"/>
      <c r="E7" s="124" t="s">
        <v>2</v>
      </c>
      <c r="F7" s="47"/>
    </row>
    <row r="8" spans="1:7" s="16" customFormat="1" ht="63" x14ac:dyDescent="0.25">
      <c r="A8" s="122"/>
      <c r="B8" s="122"/>
      <c r="C8" s="23" t="s">
        <v>3</v>
      </c>
      <c r="D8" s="23" t="s">
        <v>4</v>
      </c>
      <c r="E8" s="122"/>
      <c r="F8" s="23" t="s">
        <v>3</v>
      </c>
    </row>
    <row r="9" spans="1:7" s="17" customFormat="1" ht="37.5" customHeight="1" x14ac:dyDescent="0.25">
      <c r="A9" s="53" t="s">
        <v>7</v>
      </c>
      <c r="B9" s="54">
        <f>B45</f>
        <v>7371774.8199999994</v>
      </c>
      <c r="C9" s="54">
        <f>C45</f>
        <v>555831.82000000007</v>
      </c>
      <c r="D9" s="54">
        <f>D45</f>
        <v>6815943</v>
      </c>
      <c r="E9" s="54">
        <f>E14+E45+E90</f>
        <v>193500</v>
      </c>
      <c r="F9" s="54">
        <f>F14+F45+F90</f>
        <v>193500</v>
      </c>
    </row>
    <row r="10" spans="1:7" s="17" customFormat="1" ht="37.5" customHeight="1" x14ac:dyDescent="0.25">
      <c r="A10" s="78"/>
      <c r="B10" s="81" t="s">
        <v>59</v>
      </c>
      <c r="C10" s="80"/>
      <c r="D10" s="80"/>
      <c r="E10" s="79"/>
      <c r="F10" s="80"/>
      <c r="G10" s="105"/>
    </row>
    <row r="11" spans="1:7" s="17" customFormat="1" ht="37.5" customHeight="1" x14ac:dyDescent="0.25">
      <c r="A11" s="122" t="s">
        <v>1</v>
      </c>
      <c r="B11" s="123" t="s">
        <v>5</v>
      </c>
      <c r="C11" s="123"/>
      <c r="D11" s="123"/>
      <c r="E11" s="123" t="s">
        <v>6</v>
      </c>
      <c r="F11" s="123"/>
    </row>
    <row r="12" spans="1:7" s="16" customFormat="1" ht="15.75" customHeight="1" x14ac:dyDescent="0.25">
      <c r="A12" s="122"/>
      <c r="B12" s="122" t="s">
        <v>2</v>
      </c>
      <c r="C12" s="122"/>
      <c r="D12" s="122"/>
      <c r="E12" s="124" t="s">
        <v>2</v>
      </c>
      <c r="F12" s="76"/>
    </row>
    <row r="13" spans="1:7" s="16" customFormat="1" ht="71.25" customHeight="1" x14ac:dyDescent="0.25">
      <c r="A13" s="122"/>
      <c r="B13" s="122"/>
      <c r="C13" s="76" t="s">
        <v>3</v>
      </c>
      <c r="D13" s="76" t="s">
        <v>4</v>
      </c>
      <c r="E13" s="122"/>
      <c r="F13" s="76" t="s">
        <v>3</v>
      </c>
    </row>
    <row r="14" spans="1:7" s="18" customFormat="1" ht="36.75" customHeight="1" x14ac:dyDescent="0.25">
      <c r="A14" s="53" t="s">
        <v>7</v>
      </c>
      <c r="B14" s="54">
        <f>B18+B23+B28+B31+B36</f>
        <v>7709544.3500000006</v>
      </c>
      <c r="C14" s="54">
        <f>C18+C23+C28+C31+C36</f>
        <v>274984.34999999998</v>
      </c>
      <c r="D14" s="54">
        <f>D18+D23+D28+D31+D36</f>
        <v>7434560</v>
      </c>
      <c r="E14" s="54">
        <f>E16</f>
        <v>39600</v>
      </c>
      <c r="F14" s="54">
        <f>F16</f>
        <v>39600</v>
      </c>
    </row>
    <row r="15" spans="1:7" s="18" customFormat="1" ht="31.5" customHeight="1" x14ac:dyDescent="0.25">
      <c r="A15" s="125" t="s">
        <v>61</v>
      </c>
      <c r="B15" s="126"/>
      <c r="C15" s="126"/>
      <c r="D15" s="126"/>
      <c r="E15" s="126"/>
      <c r="F15" s="127"/>
    </row>
    <row r="16" spans="1:7" s="18" customFormat="1" ht="47.25" customHeight="1" x14ac:dyDescent="0.25">
      <c r="A16" s="82" t="s">
        <v>62</v>
      </c>
      <c r="B16" s="74"/>
      <c r="C16" s="54"/>
      <c r="D16" s="54"/>
      <c r="E16" s="54">
        <v>39600</v>
      </c>
      <c r="F16" s="54">
        <v>39600</v>
      </c>
    </row>
    <row r="17" spans="1:6" s="18" customFormat="1" ht="30" customHeight="1" x14ac:dyDescent="0.25">
      <c r="A17" s="128" t="s">
        <v>42</v>
      </c>
      <c r="B17" s="129"/>
      <c r="C17" s="129"/>
      <c r="D17" s="129"/>
      <c r="E17" s="129"/>
      <c r="F17" s="130"/>
    </row>
    <row r="18" spans="1:6" s="18" customFormat="1" ht="94.5" x14ac:dyDescent="0.25">
      <c r="A18" s="55" t="s">
        <v>36</v>
      </c>
      <c r="B18" s="56">
        <f>SUM(B20:B22)</f>
        <v>1214111</v>
      </c>
      <c r="C18" s="56">
        <f>SUM(C20:C22)</f>
        <v>82680</v>
      </c>
      <c r="D18" s="56">
        <f>D22</f>
        <v>1131431</v>
      </c>
      <c r="E18" s="56"/>
      <c r="F18" s="58"/>
    </row>
    <row r="19" spans="1:6" s="18" customFormat="1" ht="15.75" x14ac:dyDescent="0.25">
      <c r="A19" s="59" t="s">
        <v>37</v>
      </c>
      <c r="B19" s="56"/>
      <c r="C19" s="56"/>
      <c r="D19" s="56"/>
      <c r="E19" s="56"/>
      <c r="F19" s="58"/>
    </row>
    <row r="20" spans="1:6" s="18" customFormat="1" ht="18.75" customHeight="1" x14ac:dyDescent="0.25">
      <c r="A20" s="60" t="s">
        <v>38</v>
      </c>
      <c r="B20" s="61">
        <v>74580</v>
      </c>
      <c r="C20" s="61">
        <v>74580</v>
      </c>
      <c r="D20" s="61"/>
      <c r="E20" s="62"/>
      <c r="F20" s="58"/>
    </row>
    <row r="21" spans="1:6" s="18" customFormat="1" ht="18.75" customHeight="1" x14ac:dyDescent="0.25">
      <c r="A21" s="60" t="s">
        <v>39</v>
      </c>
      <c r="B21" s="61">
        <v>8100</v>
      </c>
      <c r="C21" s="61">
        <v>8100</v>
      </c>
      <c r="D21" s="61"/>
      <c r="E21" s="62"/>
      <c r="F21" s="58"/>
    </row>
    <row r="22" spans="1:6" s="16" customFormat="1" ht="24.6" customHeight="1" x14ac:dyDescent="0.25">
      <c r="A22" s="60" t="s">
        <v>40</v>
      </c>
      <c r="B22" s="61">
        <v>1131431</v>
      </c>
      <c r="C22" s="61"/>
      <c r="D22" s="61">
        <v>1131431</v>
      </c>
      <c r="E22" s="61"/>
      <c r="F22" s="58"/>
    </row>
    <row r="23" spans="1:6" s="18" customFormat="1" ht="94.5" x14ac:dyDescent="0.25">
      <c r="A23" s="55" t="s">
        <v>43</v>
      </c>
      <c r="B23" s="63">
        <f>SUM(B25:B27)</f>
        <v>1335282.51</v>
      </c>
      <c r="C23" s="63">
        <f>SUM(C25:C27)</f>
        <v>36067.509999999995</v>
      </c>
      <c r="D23" s="63">
        <f>D27</f>
        <v>1299215</v>
      </c>
      <c r="E23" s="63"/>
      <c r="F23" s="64"/>
    </row>
    <row r="24" spans="1:6" s="18" customFormat="1" ht="15.75" x14ac:dyDescent="0.25">
      <c r="A24" s="65" t="s">
        <v>37</v>
      </c>
      <c r="B24" s="66"/>
      <c r="C24" s="66"/>
      <c r="D24" s="66"/>
      <c r="E24" s="58"/>
      <c r="F24" s="58"/>
    </row>
    <row r="25" spans="1:6" s="18" customFormat="1" ht="15.75" x14ac:dyDescent="0.25">
      <c r="A25" s="60" t="s">
        <v>41</v>
      </c>
      <c r="B25" s="67">
        <v>27967.51</v>
      </c>
      <c r="C25" s="67">
        <v>27967.51</v>
      </c>
      <c r="D25" s="68"/>
      <c r="E25" s="62"/>
      <c r="F25" s="58"/>
    </row>
    <row r="26" spans="1:6" s="18" customFormat="1" ht="15.75" x14ac:dyDescent="0.25">
      <c r="A26" s="60" t="s">
        <v>39</v>
      </c>
      <c r="B26" s="68">
        <v>8100</v>
      </c>
      <c r="C26" s="68">
        <v>8100</v>
      </c>
      <c r="D26" s="68"/>
      <c r="E26" s="62"/>
      <c r="F26" s="58"/>
    </row>
    <row r="27" spans="1:6" s="16" customFormat="1" ht="27.6" customHeight="1" x14ac:dyDescent="0.25">
      <c r="A27" s="60" t="s">
        <v>40</v>
      </c>
      <c r="B27" s="61">
        <v>1299215</v>
      </c>
      <c r="C27" s="68"/>
      <c r="D27" s="68">
        <v>1299215</v>
      </c>
      <c r="E27" s="61"/>
      <c r="F27" s="58"/>
    </row>
    <row r="28" spans="1:6" s="16" customFormat="1" ht="141.75" x14ac:dyDescent="0.25">
      <c r="A28" s="55" t="s">
        <v>49</v>
      </c>
      <c r="B28" s="56">
        <f>C28+D28</f>
        <v>220350</v>
      </c>
      <c r="C28" s="56">
        <f>SUM(C30:C30)</f>
        <v>0</v>
      </c>
      <c r="D28" s="56">
        <f>D30</f>
        <v>220350</v>
      </c>
      <c r="E28" s="56"/>
      <c r="F28" s="64"/>
    </row>
    <row r="29" spans="1:6" s="19" customFormat="1" ht="15.75" x14ac:dyDescent="0.25">
      <c r="A29" s="65" t="s">
        <v>37</v>
      </c>
      <c r="B29" s="56"/>
      <c r="C29" s="56"/>
      <c r="D29" s="56"/>
      <c r="E29" s="64"/>
      <c r="F29" s="64"/>
    </row>
    <row r="30" spans="1:6" s="16" customFormat="1" ht="24" customHeight="1" x14ac:dyDescent="0.25">
      <c r="A30" s="60" t="s">
        <v>40</v>
      </c>
      <c r="B30" s="61">
        <v>220350</v>
      </c>
      <c r="C30" s="68">
        <v>0</v>
      </c>
      <c r="D30" s="68">
        <v>220350</v>
      </c>
      <c r="E30" s="61"/>
      <c r="F30" s="62"/>
    </row>
    <row r="31" spans="1:6" s="16" customFormat="1" ht="97.15" customHeight="1" x14ac:dyDescent="0.25">
      <c r="A31" s="69" t="s">
        <v>47</v>
      </c>
      <c r="B31" s="56">
        <f>SUM(B33:B35)</f>
        <v>3083830.47</v>
      </c>
      <c r="C31" s="56">
        <f>SUM(C33:C35)</f>
        <v>89829.47</v>
      </c>
      <c r="D31" s="56">
        <f>SUM(D33:D35)</f>
        <v>2994001</v>
      </c>
      <c r="E31" s="56"/>
      <c r="F31" s="64"/>
    </row>
    <row r="32" spans="1:6" s="19" customFormat="1" ht="15.75" x14ac:dyDescent="0.25">
      <c r="A32" s="65" t="s">
        <v>37</v>
      </c>
      <c r="B32" s="70"/>
      <c r="C32" s="70"/>
      <c r="D32" s="70"/>
      <c r="E32" s="64"/>
      <c r="F32" s="64"/>
    </row>
    <row r="33" spans="1:6" s="19" customFormat="1" ht="15.75" x14ac:dyDescent="0.25">
      <c r="A33" s="60" t="s">
        <v>38</v>
      </c>
      <c r="B33" s="71">
        <v>80109.47</v>
      </c>
      <c r="C33" s="71">
        <f>B33</f>
        <v>80109.47</v>
      </c>
      <c r="D33" s="71"/>
      <c r="E33" s="62"/>
      <c r="F33" s="62"/>
    </row>
    <row r="34" spans="1:6" s="19" customFormat="1" ht="15.75" x14ac:dyDescent="0.25">
      <c r="A34" s="60" t="s">
        <v>39</v>
      </c>
      <c r="B34" s="61">
        <v>9720</v>
      </c>
      <c r="C34" s="61">
        <v>9720</v>
      </c>
      <c r="D34" s="61"/>
      <c r="E34" s="62"/>
      <c r="F34" s="62"/>
    </row>
    <row r="35" spans="1:6" s="16" customFormat="1" ht="21" customHeight="1" x14ac:dyDescent="0.25">
      <c r="A35" s="60" t="s">
        <v>40</v>
      </c>
      <c r="B35" s="61">
        <v>2994001</v>
      </c>
      <c r="C35" s="68">
        <v>0</v>
      </c>
      <c r="D35" s="68">
        <v>2994001</v>
      </c>
      <c r="E35" s="61"/>
      <c r="F35" s="62"/>
    </row>
    <row r="36" spans="1:6" s="34" customFormat="1" ht="95.45" customHeight="1" x14ac:dyDescent="0.25">
      <c r="A36" s="69" t="s">
        <v>48</v>
      </c>
      <c r="B36" s="56">
        <f>SUM(B38:B40)</f>
        <v>1855970.37</v>
      </c>
      <c r="C36" s="56">
        <f>SUM(C38:C40)</f>
        <v>66407.37</v>
      </c>
      <c r="D36" s="56">
        <f>SUM(D38:D40)</f>
        <v>1789563</v>
      </c>
      <c r="E36" s="56"/>
      <c r="F36" s="64"/>
    </row>
    <row r="37" spans="1:6" s="18" customFormat="1" ht="15.75" customHeight="1" x14ac:dyDescent="0.25">
      <c r="A37" s="65" t="s">
        <v>37</v>
      </c>
      <c r="B37" s="70"/>
      <c r="C37" s="70"/>
      <c r="D37" s="70"/>
      <c r="E37" s="64"/>
      <c r="F37" s="64"/>
    </row>
    <row r="38" spans="1:6" s="16" customFormat="1" ht="19.149999999999999" customHeight="1" x14ac:dyDescent="0.25">
      <c r="A38" s="60" t="s">
        <v>38</v>
      </c>
      <c r="B38" s="71">
        <v>58307.37</v>
      </c>
      <c r="C38" s="71">
        <v>58307.37</v>
      </c>
      <c r="D38" s="71"/>
      <c r="E38" s="62"/>
      <c r="F38" s="62"/>
    </row>
    <row r="39" spans="1:6" s="18" customFormat="1" ht="15.75" x14ac:dyDescent="0.25">
      <c r="A39" s="60" t="s">
        <v>39</v>
      </c>
      <c r="B39" s="61">
        <f>C39+D39</f>
        <v>8100</v>
      </c>
      <c r="C39" s="61">
        <v>8100</v>
      </c>
      <c r="D39" s="61"/>
      <c r="E39" s="62"/>
      <c r="F39" s="62"/>
    </row>
    <row r="40" spans="1:6" s="18" customFormat="1" ht="15.75" x14ac:dyDescent="0.25">
      <c r="A40" s="60" t="s">
        <v>40</v>
      </c>
      <c r="B40" s="61">
        <v>1789563</v>
      </c>
      <c r="C40" s="68">
        <v>0</v>
      </c>
      <c r="D40" s="68">
        <v>1789563</v>
      </c>
      <c r="E40" s="61"/>
      <c r="F40" s="62"/>
    </row>
    <row r="41" spans="1:6" s="19" customFormat="1" ht="35.25" customHeight="1" x14ac:dyDescent="0.25">
      <c r="A41" s="52"/>
      <c r="B41" s="81" t="s">
        <v>60</v>
      </c>
      <c r="C41" s="50"/>
      <c r="D41" s="50"/>
      <c r="E41" s="51"/>
      <c r="F41" s="50"/>
    </row>
    <row r="42" spans="1:6" s="19" customFormat="1" ht="15.75" x14ac:dyDescent="0.25">
      <c r="A42" s="122" t="s">
        <v>1</v>
      </c>
      <c r="B42" s="123" t="s">
        <v>5</v>
      </c>
      <c r="C42" s="123"/>
      <c r="D42" s="123"/>
      <c r="E42" s="123" t="s">
        <v>6</v>
      </c>
      <c r="F42" s="123"/>
    </row>
    <row r="43" spans="1:6" s="19" customFormat="1" ht="15.75" x14ac:dyDescent="0.25">
      <c r="A43" s="122"/>
      <c r="B43" s="122" t="s">
        <v>2</v>
      </c>
      <c r="C43" s="122"/>
      <c r="D43" s="122"/>
      <c r="E43" s="124" t="s">
        <v>2</v>
      </c>
      <c r="F43" s="76"/>
    </row>
    <row r="44" spans="1:6" s="19" customFormat="1" ht="63" x14ac:dyDescent="0.25">
      <c r="A44" s="122"/>
      <c r="B44" s="122"/>
      <c r="C44" s="76" t="s">
        <v>3</v>
      </c>
      <c r="D44" s="76" t="s">
        <v>4</v>
      </c>
      <c r="E44" s="122"/>
      <c r="F44" s="76" t="s">
        <v>3</v>
      </c>
    </row>
    <row r="45" spans="1:6" s="19" customFormat="1" ht="31.5" x14ac:dyDescent="0.25">
      <c r="A45" s="53" t="s">
        <v>7</v>
      </c>
      <c r="B45" s="54">
        <f>B49+B54+B59+B62+B68+B74</f>
        <v>7371774.8199999994</v>
      </c>
      <c r="C45" s="54">
        <f>C49+C54+C59+C62+C68+C74</f>
        <v>555831.82000000007</v>
      </c>
      <c r="D45" s="54">
        <f t="shared" ref="D45" si="0">D49+D54+D59+D62+D68+D74</f>
        <v>6815943</v>
      </c>
      <c r="E45" s="54">
        <f>E47+E81</f>
        <v>51600</v>
      </c>
      <c r="F45" s="54">
        <f>F47+F81</f>
        <v>51600</v>
      </c>
    </row>
    <row r="46" spans="1:6" s="18" customFormat="1" ht="15.75" customHeight="1" x14ac:dyDescent="0.25">
      <c r="A46" s="116" t="s">
        <v>30</v>
      </c>
      <c r="B46" s="117"/>
      <c r="C46" s="117"/>
      <c r="D46" s="117"/>
      <c r="E46" s="117"/>
      <c r="F46" s="118"/>
    </row>
    <row r="47" spans="1:6" s="35" customFormat="1" ht="47.25" x14ac:dyDescent="0.25">
      <c r="A47" s="55" t="s">
        <v>63</v>
      </c>
      <c r="B47" s="56"/>
      <c r="C47" s="56"/>
      <c r="D47" s="56"/>
      <c r="E47" s="57">
        <f>F47</f>
        <v>45600</v>
      </c>
      <c r="F47" s="57">
        <v>45600</v>
      </c>
    </row>
    <row r="48" spans="1:6" s="36" customFormat="1" ht="15.75" x14ac:dyDescent="0.25">
      <c r="A48" s="119" t="s">
        <v>42</v>
      </c>
      <c r="B48" s="120"/>
      <c r="C48" s="120"/>
      <c r="D48" s="120"/>
      <c r="E48" s="120"/>
      <c r="F48" s="121"/>
    </row>
    <row r="49" spans="1:6" s="36" customFormat="1" ht="94.5" x14ac:dyDescent="0.25">
      <c r="A49" s="55" t="s">
        <v>36</v>
      </c>
      <c r="B49" s="56">
        <f>SUM(B51:B53)</f>
        <v>1214111</v>
      </c>
      <c r="C49" s="56">
        <f>SUM(C51:C53)</f>
        <v>82680</v>
      </c>
      <c r="D49" s="56">
        <f>D53</f>
        <v>1131431</v>
      </c>
      <c r="E49" s="56"/>
      <c r="F49" s="58"/>
    </row>
    <row r="50" spans="1:6" s="36" customFormat="1" ht="15.75" x14ac:dyDescent="0.25">
      <c r="A50" s="59" t="s">
        <v>37</v>
      </c>
      <c r="B50" s="56"/>
      <c r="C50" s="56"/>
      <c r="D50" s="56"/>
      <c r="E50" s="56"/>
      <c r="F50" s="58"/>
    </row>
    <row r="51" spans="1:6" s="36" customFormat="1" ht="15.75" x14ac:dyDescent="0.25">
      <c r="A51" s="60" t="s">
        <v>38</v>
      </c>
      <c r="B51" s="61">
        <v>74580</v>
      </c>
      <c r="C51" s="61">
        <v>74580</v>
      </c>
      <c r="D51" s="61"/>
      <c r="E51" s="62"/>
      <c r="F51" s="58"/>
    </row>
    <row r="52" spans="1:6" s="36" customFormat="1" ht="15.75" x14ac:dyDescent="0.25">
      <c r="A52" s="60" t="s">
        <v>39</v>
      </c>
      <c r="B52" s="61">
        <v>8100</v>
      </c>
      <c r="C52" s="61">
        <v>8100</v>
      </c>
      <c r="D52" s="61"/>
      <c r="E52" s="62"/>
      <c r="F52" s="58"/>
    </row>
    <row r="53" spans="1:6" s="36" customFormat="1" ht="15.75" x14ac:dyDescent="0.25">
      <c r="A53" s="60" t="s">
        <v>40</v>
      </c>
      <c r="B53" s="61">
        <v>1131431</v>
      </c>
      <c r="C53" s="61"/>
      <c r="D53" s="61">
        <v>1131431</v>
      </c>
      <c r="E53" s="61"/>
      <c r="F53" s="58"/>
    </row>
    <row r="54" spans="1:6" s="36" customFormat="1" ht="94.5" x14ac:dyDescent="0.25">
      <c r="A54" s="55" t="s">
        <v>43</v>
      </c>
      <c r="B54" s="63">
        <f>SUM(B56:B58)</f>
        <v>1335282.51</v>
      </c>
      <c r="C54" s="63">
        <f>SUM(C56:C58)</f>
        <v>36067.509999999995</v>
      </c>
      <c r="D54" s="63">
        <f>D58</f>
        <v>1299215</v>
      </c>
      <c r="E54" s="63"/>
      <c r="F54" s="64"/>
    </row>
    <row r="55" spans="1:6" s="36" customFormat="1" ht="15.75" x14ac:dyDescent="0.25">
      <c r="A55" s="65" t="s">
        <v>37</v>
      </c>
      <c r="B55" s="66"/>
      <c r="C55" s="66"/>
      <c r="D55" s="66"/>
      <c r="E55" s="58"/>
      <c r="F55" s="58"/>
    </row>
    <row r="56" spans="1:6" s="36" customFormat="1" ht="15.75" x14ac:dyDescent="0.25">
      <c r="A56" s="60" t="s">
        <v>41</v>
      </c>
      <c r="B56" s="67">
        <v>27967.51</v>
      </c>
      <c r="C56" s="67">
        <v>27967.51</v>
      </c>
      <c r="D56" s="68"/>
      <c r="E56" s="62"/>
      <c r="F56" s="58"/>
    </row>
    <row r="57" spans="1:6" s="36" customFormat="1" ht="15.75" x14ac:dyDescent="0.25">
      <c r="A57" s="60" t="s">
        <v>39</v>
      </c>
      <c r="B57" s="68">
        <v>8100</v>
      </c>
      <c r="C57" s="68">
        <v>8100</v>
      </c>
      <c r="D57" s="68"/>
      <c r="E57" s="62"/>
      <c r="F57" s="58"/>
    </row>
    <row r="58" spans="1:6" s="36" customFormat="1" ht="15.75" x14ac:dyDescent="0.25">
      <c r="A58" s="60" t="s">
        <v>40</v>
      </c>
      <c r="B58" s="61">
        <v>1299215</v>
      </c>
      <c r="C58" s="68"/>
      <c r="D58" s="68">
        <v>1299215</v>
      </c>
      <c r="E58" s="61"/>
      <c r="F58" s="58"/>
    </row>
    <row r="59" spans="1:6" s="36" customFormat="1" ht="141.75" x14ac:dyDescent="0.25">
      <c r="A59" s="55" t="s">
        <v>49</v>
      </c>
      <c r="B59" s="56">
        <f>C59+D59</f>
        <v>220350</v>
      </c>
      <c r="C59" s="56">
        <f>SUM(C61:C61)</f>
        <v>220350</v>
      </c>
      <c r="D59" s="56">
        <f>D61</f>
        <v>0</v>
      </c>
      <c r="E59" s="56"/>
      <c r="F59" s="64"/>
    </row>
    <row r="60" spans="1:6" s="36" customFormat="1" ht="15.75" x14ac:dyDescent="0.25">
      <c r="A60" s="65" t="s">
        <v>37</v>
      </c>
      <c r="B60" s="56"/>
      <c r="C60" s="56"/>
      <c r="D60" s="56"/>
      <c r="E60" s="64"/>
      <c r="F60" s="64"/>
    </row>
    <row r="61" spans="1:6" s="36" customFormat="1" ht="15.75" x14ac:dyDescent="0.25">
      <c r="A61" s="60" t="s">
        <v>40</v>
      </c>
      <c r="B61" s="61">
        <f>D61</f>
        <v>0</v>
      </c>
      <c r="C61" s="68">
        <v>220350</v>
      </c>
      <c r="D61" s="68"/>
      <c r="E61" s="61"/>
      <c r="F61" s="62"/>
    </row>
    <row r="62" spans="1:6" s="36" customFormat="1" ht="110.25" x14ac:dyDescent="0.25">
      <c r="A62" s="69" t="s">
        <v>47</v>
      </c>
      <c r="B62" s="56">
        <f>SUM(B64:B67)</f>
        <v>1524239.63</v>
      </c>
      <c r="C62" s="56">
        <f>SUM(C64:C67)</f>
        <v>28682.629999999997</v>
      </c>
      <c r="D62" s="56">
        <f>SUM(D64:D67)</f>
        <v>1495557</v>
      </c>
      <c r="E62" s="56"/>
      <c r="F62" s="64"/>
    </row>
    <row r="63" spans="1:6" s="36" customFormat="1" ht="15.75" x14ac:dyDescent="0.25">
      <c r="A63" s="65" t="s">
        <v>37</v>
      </c>
      <c r="B63" s="70"/>
      <c r="C63" s="70"/>
      <c r="D63" s="70"/>
      <c r="E63" s="64"/>
      <c r="F63" s="64"/>
    </row>
    <row r="64" spans="1:6" s="36" customFormat="1" ht="15.75" x14ac:dyDescent="0.25">
      <c r="A64" s="60" t="s">
        <v>38</v>
      </c>
      <c r="B64" s="71">
        <v>13362.63</v>
      </c>
      <c r="C64" s="71">
        <f>B64</f>
        <v>13362.63</v>
      </c>
      <c r="D64" s="71"/>
      <c r="E64" s="62"/>
      <c r="F64" s="62"/>
    </row>
    <row r="65" spans="1:6" s="18" customFormat="1" ht="15.75" customHeight="1" x14ac:dyDescent="0.25">
      <c r="A65" s="60" t="s">
        <v>39</v>
      </c>
      <c r="B65" s="61">
        <v>8100</v>
      </c>
      <c r="C65" s="61">
        <v>8100</v>
      </c>
      <c r="D65" s="61"/>
      <c r="E65" s="62"/>
      <c r="F65" s="62"/>
    </row>
    <row r="66" spans="1:6" s="16" customFormat="1" ht="15.75" x14ac:dyDescent="0.25">
      <c r="A66" s="60" t="s">
        <v>50</v>
      </c>
      <c r="B66" s="61">
        <f>C66+D66</f>
        <v>18841</v>
      </c>
      <c r="C66" s="61">
        <v>181</v>
      </c>
      <c r="D66" s="61">
        <f>18841-C66</f>
        <v>18660</v>
      </c>
      <c r="E66" s="62"/>
      <c r="F66" s="62"/>
    </row>
    <row r="67" spans="1:6" s="18" customFormat="1" ht="15.75" x14ac:dyDescent="0.25">
      <c r="A67" s="60" t="s">
        <v>40</v>
      </c>
      <c r="B67" s="61">
        <f>C67+D67</f>
        <v>1483936</v>
      </c>
      <c r="C67" s="68">
        <v>7039</v>
      </c>
      <c r="D67" s="68">
        <v>1476897</v>
      </c>
      <c r="E67" s="61"/>
      <c r="F67" s="62"/>
    </row>
    <row r="68" spans="1:6" s="18" customFormat="1" ht="110.25" x14ac:dyDescent="0.25">
      <c r="A68" s="69" t="s">
        <v>48</v>
      </c>
      <c r="B68" s="56">
        <f>SUM(B70:B73)</f>
        <v>1533440.63</v>
      </c>
      <c r="C68" s="56">
        <f>SUM(C70:C73)</f>
        <v>139216.63</v>
      </c>
      <c r="D68" s="56">
        <f>SUM(D70:D73)</f>
        <v>1394224</v>
      </c>
      <c r="E68" s="56"/>
      <c r="F68" s="64"/>
    </row>
    <row r="69" spans="1:6" s="18" customFormat="1" ht="15.75" x14ac:dyDescent="0.25">
      <c r="A69" s="65" t="s">
        <v>37</v>
      </c>
      <c r="B69" s="70"/>
      <c r="C69" s="70"/>
      <c r="D69" s="70"/>
      <c r="E69" s="64"/>
      <c r="F69" s="64"/>
    </row>
    <row r="70" spans="1:6" s="18" customFormat="1" ht="15.75" x14ac:dyDescent="0.25">
      <c r="A70" s="60" t="s">
        <v>38</v>
      </c>
      <c r="B70" s="71">
        <f>C70</f>
        <v>13362.63</v>
      </c>
      <c r="C70" s="71">
        <v>13362.63</v>
      </c>
      <c r="D70" s="71"/>
      <c r="E70" s="62"/>
      <c r="F70" s="62"/>
    </row>
    <row r="71" spans="1:6" s="18" customFormat="1" ht="15.75" x14ac:dyDescent="0.25">
      <c r="A71" s="60" t="s">
        <v>39</v>
      </c>
      <c r="B71" s="61">
        <f>C71+D71</f>
        <v>8100</v>
      </c>
      <c r="C71" s="61">
        <v>8100</v>
      </c>
      <c r="D71" s="61"/>
      <c r="E71" s="62"/>
      <c r="F71" s="62"/>
    </row>
    <row r="72" spans="1:6" s="18" customFormat="1" ht="15.75" x14ac:dyDescent="0.25">
      <c r="A72" s="60" t="s">
        <v>50</v>
      </c>
      <c r="B72" s="61">
        <f t="shared" ref="B72:B73" si="1">C72+D72</f>
        <v>18912</v>
      </c>
      <c r="C72" s="61">
        <v>1513</v>
      </c>
      <c r="D72" s="61">
        <f>18912-C72</f>
        <v>17399</v>
      </c>
      <c r="E72" s="62"/>
      <c r="F72" s="62"/>
    </row>
    <row r="73" spans="1:6" s="18" customFormat="1" ht="15.75" x14ac:dyDescent="0.25">
      <c r="A73" s="60" t="s">
        <v>40</v>
      </c>
      <c r="B73" s="61">
        <f t="shared" si="1"/>
        <v>1493066</v>
      </c>
      <c r="C73" s="68">
        <v>116241</v>
      </c>
      <c r="D73" s="68">
        <v>1376825</v>
      </c>
      <c r="E73" s="61"/>
      <c r="F73" s="62"/>
    </row>
    <row r="74" spans="1:6" s="18" customFormat="1" ht="94.5" x14ac:dyDescent="0.25">
      <c r="A74" s="69" t="s">
        <v>46</v>
      </c>
      <c r="B74" s="56">
        <f>SUM(B76:B79)</f>
        <v>1544351.05</v>
      </c>
      <c r="C74" s="56">
        <f>SUM(C76:C79)</f>
        <v>48835.05</v>
      </c>
      <c r="D74" s="56">
        <f>SUM(D76:D79)</f>
        <v>1495516</v>
      </c>
      <c r="E74" s="56"/>
      <c r="F74" s="64"/>
    </row>
    <row r="75" spans="1:6" s="18" customFormat="1" ht="15.75" x14ac:dyDescent="0.25">
      <c r="A75" s="65" t="s">
        <v>37</v>
      </c>
      <c r="B75" s="70"/>
      <c r="C75" s="70"/>
      <c r="D75" s="70"/>
      <c r="E75" s="64"/>
      <c r="F75" s="64"/>
    </row>
    <row r="76" spans="1:6" s="18" customFormat="1" ht="15.75" x14ac:dyDescent="0.25">
      <c r="A76" s="60" t="s">
        <v>38</v>
      </c>
      <c r="B76" s="61">
        <f>C76+D76</f>
        <v>22271.05</v>
      </c>
      <c r="C76" s="71">
        <v>22271.05</v>
      </c>
      <c r="D76" s="71"/>
      <c r="E76" s="62"/>
      <c r="F76" s="62"/>
    </row>
    <row r="77" spans="1:6" s="18" customFormat="1" ht="15.75" x14ac:dyDescent="0.25">
      <c r="A77" s="60" t="s">
        <v>39</v>
      </c>
      <c r="B77" s="61">
        <f>C77</f>
        <v>8100</v>
      </c>
      <c r="C77" s="61">
        <v>8100</v>
      </c>
      <c r="D77" s="61"/>
      <c r="E77" s="62"/>
      <c r="F77" s="62"/>
    </row>
    <row r="78" spans="1:6" s="18" customFormat="1" ht="15.75" x14ac:dyDescent="0.25">
      <c r="A78" s="60" t="s">
        <v>50</v>
      </c>
      <c r="B78" s="61">
        <f>C78+D78</f>
        <v>18932</v>
      </c>
      <c r="C78" s="61">
        <v>221</v>
      </c>
      <c r="D78" s="61">
        <f>18932-C78</f>
        <v>18711</v>
      </c>
      <c r="E78" s="62"/>
      <c r="F78" s="62"/>
    </row>
    <row r="79" spans="1:6" s="18" customFormat="1" ht="15.75" x14ac:dyDescent="0.25">
      <c r="A79" s="60" t="s">
        <v>40</v>
      </c>
      <c r="B79" s="61">
        <f>C79+D79</f>
        <v>1495048</v>
      </c>
      <c r="C79" s="68">
        <v>18243</v>
      </c>
      <c r="D79" s="68">
        <v>1476805</v>
      </c>
      <c r="E79" s="61"/>
      <c r="F79" s="62"/>
    </row>
    <row r="80" spans="1:6" s="18" customFormat="1" ht="37.5" customHeight="1" x14ac:dyDescent="0.25">
      <c r="A80" s="119" t="s">
        <v>72</v>
      </c>
      <c r="B80" s="120"/>
      <c r="C80" s="120"/>
      <c r="D80" s="120"/>
      <c r="E80" s="120"/>
      <c r="F80" s="121"/>
    </row>
    <row r="81" spans="1:6" s="18" customFormat="1" ht="89.25" customHeight="1" x14ac:dyDescent="0.25">
      <c r="A81" s="85" t="s">
        <v>64</v>
      </c>
      <c r="B81" s="88"/>
      <c r="C81" s="88"/>
      <c r="D81" s="88"/>
      <c r="E81" s="89">
        <v>6000</v>
      </c>
      <c r="F81" s="89">
        <v>6000</v>
      </c>
    </row>
    <row r="82" spans="1:6" s="18" customFormat="1" ht="15.75" x14ac:dyDescent="0.25">
      <c r="A82" s="86" t="s">
        <v>54</v>
      </c>
      <c r="B82" s="88"/>
      <c r="C82" s="88"/>
      <c r="D82" s="88"/>
      <c r="E82" s="93"/>
      <c r="F82" s="92"/>
    </row>
    <row r="83" spans="1:6" s="18" customFormat="1" ht="15.75" x14ac:dyDescent="0.25">
      <c r="A83" s="87" t="s">
        <v>65</v>
      </c>
      <c r="B83" s="90"/>
      <c r="C83" s="90"/>
      <c r="D83" s="90"/>
      <c r="E83" s="91">
        <v>5000</v>
      </c>
      <c r="F83" s="94">
        <v>5000</v>
      </c>
    </row>
    <row r="84" spans="1:6" s="18" customFormat="1" ht="15.75" x14ac:dyDescent="0.25">
      <c r="A84" s="84" t="s">
        <v>55</v>
      </c>
      <c r="B84" s="90"/>
      <c r="C84" s="90"/>
      <c r="D84" s="90"/>
      <c r="E84" s="91">
        <v>1000</v>
      </c>
      <c r="F84" s="91">
        <v>1000</v>
      </c>
    </row>
    <row r="85" spans="1:6" s="18" customFormat="1" ht="15.75" x14ac:dyDescent="0.25">
      <c r="A85" s="83"/>
      <c r="B85" s="83"/>
      <c r="C85" s="83"/>
      <c r="D85" s="83"/>
      <c r="E85" s="83"/>
      <c r="F85" s="83"/>
    </row>
    <row r="86" spans="1:6" s="18" customFormat="1" ht="32.25" customHeight="1" x14ac:dyDescent="0.25">
      <c r="B86" s="81" t="s">
        <v>66</v>
      </c>
    </row>
    <row r="87" spans="1:6" s="18" customFormat="1" ht="15.75" x14ac:dyDescent="0.25">
      <c r="A87" s="122" t="s">
        <v>1</v>
      </c>
      <c r="B87" s="123" t="s">
        <v>5</v>
      </c>
      <c r="C87" s="123"/>
      <c r="D87" s="123"/>
      <c r="E87" s="123" t="s">
        <v>6</v>
      </c>
      <c r="F87" s="123"/>
    </row>
    <row r="88" spans="1:6" s="18" customFormat="1" ht="15.75" x14ac:dyDescent="0.25">
      <c r="A88" s="122"/>
      <c r="B88" s="122" t="s">
        <v>2</v>
      </c>
      <c r="C88" s="122"/>
      <c r="D88" s="122"/>
      <c r="E88" s="124" t="s">
        <v>2</v>
      </c>
      <c r="F88" s="77"/>
    </row>
    <row r="89" spans="1:6" s="18" customFormat="1" ht="63" x14ac:dyDescent="0.25">
      <c r="A89" s="122"/>
      <c r="B89" s="122"/>
      <c r="C89" s="77" t="s">
        <v>3</v>
      </c>
      <c r="D89" s="77" t="s">
        <v>4</v>
      </c>
      <c r="E89" s="122"/>
      <c r="F89" s="77" t="s">
        <v>3</v>
      </c>
    </row>
    <row r="90" spans="1:6" s="18" customFormat="1" ht="31.5" x14ac:dyDescent="0.25">
      <c r="A90" s="53" t="s">
        <v>7</v>
      </c>
      <c r="B90" s="54">
        <v>0</v>
      </c>
      <c r="C90" s="54">
        <v>0</v>
      </c>
      <c r="D90" s="54">
        <v>0</v>
      </c>
      <c r="E90" s="54">
        <f>E92+E94</f>
        <v>102300</v>
      </c>
      <c r="F90" s="54">
        <f>F92+F94</f>
        <v>102300</v>
      </c>
    </row>
    <row r="91" spans="1:6" ht="15.75" x14ac:dyDescent="0.25">
      <c r="A91" s="116" t="s">
        <v>30</v>
      </c>
      <c r="B91" s="117"/>
      <c r="C91" s="117"/>
      <c r="D91" s="117"/>
      <c r="E91" s="117"/>
      <c r="F91" s="118"/>
    </row>
    <row r="92" spans="1:6" ht="94.5" x14ac:dyDescent="0.25">
      <c r="A92" s="55" t="s">
        <v>70</v>
      </c>
      <c r="B92" s="56"/>
      <c r="C92" s="56"/>
      <c r="D92" s="56"/>
      <c r="E92" s="142">
        <f>F92</f>
        <v>90000</v>
      </c>
      <c r="F92" s="142">
        <v>90000</v>
      </c>
    </row>
    <row r="93" spans="1:6" ht="34.5" customHeight="1" x14ac:dyDescent="0.25">
      <c r="A93" s="119" t="s">
        <v>72</v>
      </c>
      <c r="B93" s="120"/>
      <c r="C93" s="120"/>
      <c r="D93" s="120"/>
      <c r="E93" s="120"/>
      <c r="F93" s="121"/>
    </row>
    <row r="94" spans="1:6" ht="94.5" x14ac:dyDescent="0.25">
      <c r="A94" s="95" t="s">
        <v>71</v>
      </c>
      <c r="B94" s="96"/>
      <c r="C94" s="96"/>
      <c r="D94" s="96"/>
      <c r="E94" s="97">
        <f>SUM(E95+E97)</f>
        <v>12300</v>
      </c>
      <c r="F94" s="97">
        <f>SUM(F95+F97)</f>
        <v>12300</v>
      </c>
    </row>
    <row r="95" spans="1:6" ht="15.75" x14ac:dyDescent="0.25">
      <c r="A95" s="98" t="s">
        <v>67</v>
      </c>
      <c r="B95" s="99"/>
      <c r="C95" s="99"/>
      <c r="D95" s="99"/>
      <c r="E95" s="99">
        <v>9000</v>
      </c>
      <c r="F95" s="99">
        <v>9000</v>
      </c>
    </row>
    <row r="96" spans="1:6" ht="31.5" x14ac:dyDescent="0.25">
      <c r="A96" s="100" t="s">
        <v>68</v>
      </c>
      <c r="B96" s="101"/>
      <c r="C96" s="102"/>
      <c r="D96" s="102"/>
      <c r="E96" s="102"/>
      <c r="F96" s="102"/>
    </row>
    <row r="97" spans="1:6" ht="31.5" x14ac:dyDescent="0.25">
      <c r="A97" s="103" t="s">
        <v>69</v>
      </c>
      <c r="B97" s="104"/>
      <c r="C97" s="96"/>
      <c r="D97" s="96"/>
      <c r="E97" s="96">
        <v>3300</v>
      </c>
      <c r="F97" s="96">
        <v>3300</v>
      </c>
    </row>
  </sheetData>
  <sheetProtection formatCells="0" formatColumns="0" formatRows="0" insertColumns="0" insertRows="0" insertHyperlinks="0" deleteColumns="0" deleteRows="0" sort="0" autoFilter="0" pivotTables="0"/>
  <mergeCells count="35">
    <mergeCell ref="B12:B13"/>
    <mergeCell ref="C12:D12"/>
    <mergeCell ref="E12:E13"/>
    <mergeCell ref="A48:F48"/>
    <mergeCell ref="B42:D42"/>
    <mergeCell ref="E42:F42"/>
    <mergeCell ref="B43:B44"/>
    <mergeCell ref="C43:D43"/>
    <mergeCell ref="E43:E44"/>
    <mergeCell ref="A46:F46"/>
    <mergeCell ref="A15:F15"/>
    <mergeCell ref="A17:F17"/>
    <mergeCell ref="A42:A44"/>
    <mergeCell ref="E2:F2"/>
    <mergeCell ref="E1:F1"/>
    <mergeCell ref="E3:F3"/>
    <mergeCell ref="A4:F4"/>
    <mergeCell ref="B7:B8"/>
    <mergeCell ref="C7:D7"/>
    <mergeCell ref="E7:E8"/>
    <mergeCell ref="A6:A8"/>
    <mergeCell ref="E6:F6"/>
    <mergeCell ref="B6:D6"/>
    <mergeCell ref="A11:A13"/>
    <mergeCell ref="B11:D11"/>
    <mergeCell ref="E11:F11"/>
    <mergeCell ref="A91:F91"/>
    <mergeCell ref="A93:F93"/>
    <mergeCell ref="A80:F80"/>
    <mergeCell ref="A87:A89"/>
    <mergeCell ref="B87:D87"/>
    <mergeCell ref="E87:F87"/>
    <mergeCell ref="B88:B89"/>
    <mergeCell ref="C88:D88"/>
    <mergeCell ref="E88:E89"/>
  </mergeCells>
  <phoneticPr fontId="18" type="noConversion"/>
  <pageMargins left="0.43307086614173229" right="0.39370078740157483" top="0.39370078740157483" bottom="0.39370078740157483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5"/>
  <sheetViews>
    <sheetView tabSelected="1" workbookViewId="0">
      <selection activeCell="G10" sqref="G10"/>
    </sheetView>
  </sheetViews>
  <sheetFormatPr defaultColWidth="9.140625" defaultRowHeight="18.75" x14ac:dyDescent="0.3"/>
  <cols>
    <col min="1" max="1" width="25.140625" style="8" customWidth="1"/>
    <col min="2" max="2" width="21.42578125" style="8" customWidth="1"/>
    <col min="3" max="3" width="19.7109375" style="8" customWidth="1"/>
    <col min="4" max="4" width="15.42578125" style="8" customWidth="1"/>
    <col min="5" max="5" width="17.42578125" style="8" customWidth="1"/>
    <col min="6" max="6" width="21" style="8" customWidth="1"/>
    <col min="7" max="7" width="9.140625" style="8"/>
    <col min="8" max="8" width="20.5703125" style="8" customWidth="1"/>
    <col min="9" max="16384" width="9.140625" style="8"/>
  </cols>
  <sheetData>
    <row r="1" spans="1:8" x14ac:dyDescent="0.3">
      <c r="E1" s="137" t="s">
        <v>14</v>
      </c>
      <c r="F1" s="137"/>
    </row>
    <row r="2" spans="1:8" x14ac:dyDescent="0.3">
      <c r="E2" s="137" t="s">
        <v>0</v>
      </c>
      <c r="F2" s="137"/>
    </row>
    <row r="3" spans="1:8" ht="78" customHeight="1" x14ac:dyDescent="0.3">
      <c r="E3" s="138" t="s">
        <v>35</v>
      </c>
      <c r="F3" s="138"/>
    </row>
    <row r="5" spans="1:8" ht="54.75" customHeight="1" x14ac:dyDescent="0.3">
      <c r="A5" s="139" t="s">
        <v>73</v>
      </c>
      <c r="B5" s="139"/>
      <c r="C5" s="139"/>
      <c r="D5" s="139"/>
      <c r="E5" s="139"/>
      <c r="F5" s="139"/>
      <c r="H5" s="38"/>
    </row>
    <row r="7" spans="1:8" s="2" customFormat="1" ht="15.75" x14ac:dyDescent="0.25">
      <c r="A7" s="140" t="s">
        <v>9</v>
      </c>
      <c r="B7" s="141" t="s">
        <v>5</v>
      </c>
      <c r="C7" s="141"/>
      <c r="D7" s="141"/>
      <c r="E7" s="141" t="s">
        <v>6</v>
      </c>
      <c r="F7" s="141"/>
    </row>
    <row r="8" spans="1:8" s="1" customFormat="1" ht="19.5" customHeight="1" x14ac:dyDescent="0.25">
      <c r="A8" s="140"/>
      <c r="B8" s="140" t="s">
        <v>2</v>
      </c>
      <c r="C8" s="140"/>
      <c r="D8" s="140"/>
      <c r="E8" s="140" t="s">
        <v>2</v>
      </c>
      <c r="F8" s="48"/>
    </row>
    <row r="9" spans="1:8" s="2" customFormat="1" ht="63" x14ac:dyDescent="0.25">
      <c r="A9" s="140"/>
      <c r="B9" s="140"/>
      <c r="C9" s="3" t="s">
        <v>3</v>
      </c>
      <c r="D9" s="3" t="s">
        <v>4</v>
      </c>
      <c r="E9" s="140"/>
      <c r="F9" s="3" t="s">
        <v>3</v>
      </c>
    </row>
    <row r="10" spans="1:8" s="5" customFormat="1" ht="18.75" customHeight="1" x14ac:dyDescent="0.3">
      <c r="A10" s="134" t="s">
        <v>10</v>
      </c>
      <c r="B10" s="134"/>
      <c r="C10" s="134"/>
      <c r="D10" s="134"/>
      <c r="E10" s="134"/>
      <c r="F10" s="134"/>
    </row>
    <row r="11" spans="1:8" s="5" customFormat="1" ht="63" x14ac:dyDescent="0.3">
      <c r="A11" s="3" t="s">
        <v>12</v>
      </c>
      <c r="B11" s="6"/>
      <c r="C11" s="6"/>
      <c r="D11" s="6"/>
      <c r="E11" s="7">
        <f>F11</f>
        <v>8161243.3899999997</v>
      </c>
      <c r="F11" s="7">
        <f>'Дод 1 Енергоносії'!K10+'Додаток 4 Енергоносії 2022'!L10+'Додаток 5 Енергоносії 2023'!L10</f>
        <v>8161243.3899999997</v>
      </c>
    </row>
    <row r="12" spans="1:8" s="5" customFormat="1" ht="18.75" customHeight="1" x14ac:dyDescent="0.3">
      <c r="A12" s="134" t="s">
        <v>11</v>
      </c>
      <c r="B12" s="134"/>
      <c r="C12" s="134"/>
      <c r="D12" s="134"/>
      <c r="E12" s="134"/>
      <c r="F12" s="134"/>
    </row>
    <row r="13" spans="1:8" s="5" customFormat="1" ht="69.75" customHeight="1" x14ac:dyDescent="0.3">
      <c r="A13" s="3" t="s">
        <v>12</v>
      </c>
      <c r="B13" s="7">
        <f>'дод 2 Фінансова підтримка'!B9</f>
        <v>7371774.8199999994</v>
      </c>
      <c r="C13" s="7">
        <f>'дод 2 Фінансова підтримка'!C9</f>
        <v>555831.82000000007</v>
      </c>
      <c r="D13" s="7">
        <f>'дод 2 Фінансова підтримка'!D9</f>
        <v>6815943</v>
      </c>
      <c r="E13" s="7">
        <f>'дод 2 Фінансова підтримка'!E9</f>
        <v>193500</v>
      </c>
      <c r="F13" s="7">
        <f>'дод 2 Фінансова підтримка'!F9</f>
        <v>193500</v>
      </c>
    </row>
    <row r="14" spans="1:8" s="5" customFormat="1" x14ac:dyDescent="0.3">
      <c r="A14" s="4" t="s">
        <v>13</v>
      </c>
      <c r="B14" s="9">
        <f t="shared" ref="B14:F14" si="0">B11+B13</f>
        <v>7371774.8199999994</v>
      </c>
      <c r="C14" s="9">
        <f t="shared" si="0"/>
        <v>555831.82000000007</v>
      </c>
      <c r="D14" s="9">
        <f t="shared" si="0"/>
        <v>6815943</v>
      </c>
      <c r="E14" s="9">
        <f t="shared" si="0"/>
        <v>8354743.3899999997</v>
      </c>
      <c r="F14" s="9">
        <f t="shared" si="0"/>
        <v>8354743.3899999997</v>
      </c>
    </row>
    <row r="15" spans="1:8" x14ac:dyDescent="0.3">
      <c r="A15" s="135" t="s">
        <v>28</v>
      </c>
      <c r="B15" s="136"/>
      <c r="C15" s="136"/>
      <c r="D15" s="136"/>
      <c r="E15" s="136"/>
      <c r="F15" s="9">
        <f>B14+E14</f>
        <v>15726518.209999999</v>
      </c>
    </row>
  </sheetData>
  <mergeCells count="13">
    <mergeCell ref="A10:F10"/>
    <mergeCell ref="A15:E15"/>
    <mergeCell ref="A12:F12"/>
    <mergeCell ref="E1:F1"/>
    <mergeCell ref="E2:F2"/>
    <mergeCell ref="E3:F3"/>
    <mergeCell ref="A5:F5"/>
    <mergeCell ref="A7:A9"/>
    <mergeCell ref="B7:D7"/>
    <mergeCell ref="B8:B9"/>
    <mergeCell ref="C8:D8"/>
    <mergeCell ref="E8:E9"/>
    <mergeCell ref="E7:F7"/>
  </mergeCells>
  <phoneticPr fontId="18" type="noConversion"/>
  <pageMargins left="0.70866141732283472" right="0.39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C14" sqref="C14"/>
    </sheetView>
  </sheetViews>
  <sheetFormatPr defaultColWidth="9.140625" defaultRowHeight="12.75" x14ac:dyDescent="0.2"/>
  <cols>
    <col min="1" max="1" width="35.7109375" style="20" customWidth="1"/>
    <col min="2" max="2" width="12.42578125" style="20" customWidth="1"/>
    <col min="3" max="3" width="13.5703125" style="20" customWidth="1"/>
    <col min="4" max="4" width="12.140625" style="20" customWidth="1"/>
    <col min="5" max="5" width="11.140625" style="20" customWidth="1"/>
    <col min="6" max="6" width="13" style="20" customWidth="1"/>
    <col min="7" max="7" width="11" style="20" customWidth="1"/>
    <col min="8" max="9" width="12.7109375" style="20" customWidth="1"/>
    <col min="10" max="10" width="9.140625" style="20"/>
    <col min="11" max="11" width="11.42578125" style="20" customWidth="1"/>
    <col min="12" max="12" width="14.7109375" style="20" customWidth="1"/>
    <col min="13" max="16384" width="9.140625" style="20"/>
  </cols>
  <sheetData>
    <row r="1" spans="1:12" ht="15.75" x14ac:dyDescent="0.25">
      <c r="A1" s="24"/>
      <c r="B1"/>
      <c r="C1"/>
      <c r="D1"/>
      <c r="E1"/>
      <c r="G1" s="106" t="s">
        <v>57</v>
      </c>
      <c r="H1" s="106"/>
      <c r="I1" s="106"/>
      <c r="J1" s="106"/>
      <c r="K1" s="106"/>
      <c r="L1" s="106"/>
    </row>
    <row r="2" spans="1:12" ht="15.75" x14ac:dyDescent="0.25">
      <c r="A2" s="2"/>
      <c r="B2"/>
      <c r="C2"/>
      <c r="D2"/>
      <c r="E2"/>
      <c r="G2" s="106" t="s">
        <v>0</v>
      </c>
      <c r="H2" s="106"/>
      <c r="I2" s="106"/>
      <c r="J2" s="106"/>
      <c r="K2" s="106"/>
      <c r="L2" s="106"/>
    </row>
    <row r="3" spans="1:12" ht="50.25" customHeight="1" x14ac:dyDescent="0.25">
      <c r="A3" s="25"/>
      <c r="B3"/>
      <c r="C3"/>
      <c r="D3"/>
      <c r="E3"/>
      <c r="G3" s="111" t="s">
        <v>31</v>
      </c>
      <c r="H3" s="111"/>
      <c r="I3" s="111"/>
      <c r="J3" s="111"/>
      <c r="K3" s="111"/>
      <c r="L3" s="111"/>
    </row>
    <row r="4" spans="1:12" ht="45" customHeight="1" x14ac:dyDescent="0.3">
      <c r="A4" s="26"/>
      <c r="B4"/>
      <c r="C4"/>
      <c r="D4"/>
      <c r="E4"/>
      <c r="F4"/>
      <c r="G4"/>
      <c r="H4"/>
      <c r="I4"/>
      <c r="J4"/>
      <c r="K4"/>
    </row>
    <row r="5" spans="1:12" ht="18.75" x14ac:dyDescent="0.3">
      <c r="A5" s="110" t="s">
        <v>51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2" ht="14.25" customHeight="1" thickBot="1" x14ac:dyDescent="0.35">
      <c r="A6" s="72"/>
      <c r="B6"/>
      <c r="C6"/>
      <c r="D6"/>
      <c r="E6"/>
      <c r="F6"/>
      <c r="G6"/>
      <c r="H6"/>
      <c r="I6"/>
      <c r="J6"/>
      <c r="K6"/>
      <c r="L6" s="37"/>
    </row>
    <row r="7" spans="1:12" s="22" customFormat="1" ht="16.5" customHeight="1" thickBot="1" x14ac:dyDescent="0.3">
      <c r="A7" s="112" t="s">
        <v>18</v>
      </c>
      <c r="B7" s="107" t="s">
        <v>19</v>
      </c>
      <c r="C7" s="109"/>
      <c r="D7" s="107" t="s">
        <v>20</v>
      </c>
      <c r="E7" s="109"/>
      <c r="F7" s="107" t="s">
        <v>21</v>
      </c>
      <c r="G7" s="109"/>
      <c r="H7" s="107" t="s">
        <v>22</v>
      </c>
      <c r="I7" s="108"/>
      <c r="J7" s="108"/>
      <c r="K7" s="109"/>
      <c r="L7" s="114" t="s">
        <v>52</v>
      </c>
    </row>
    <row r="8" spans="1:12" s="30" customFormat="1" ht="63.75" thickBot="1" x14ac:dyDescent="0.3">
      <c r="A8" s="113"/>
      <c r="B8" s="28" t="s">
        <v>23</v>
      </c>
      <c r="C8" s="29" t="s">
        <v>24</v>
      </c>
      <c r="D8" s="28" t="s">
        <v>25</v>
      </c>
      <c r="E8" s="29" t="s">
        <v>24</v>
      </c>
      <c r="F8" s="28" t="s">
        <v>25</v>
      </c>
      <c r="G8" s="29" t="s">
        <v>24</v>
      </c>
      <c r="H8" s="28" t="s">
        <v>53</v>
      </c>
      <c r="I8" s="29" t="s">
        <v>24</v>
      </c>
      <c r="J8" s="28" t="s">
        <v>27</v>
      </c>
      <c r="K8" s="29" t="s">
        <v>24</v>
      </c>
      <c r="L8" s="115"/>
    </row>
    <row r="9" spans="1:12" s="30" customFormat="1" ht="16.5" thickBot="1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s="32" customFormat="1" ht="32.25" thickBot="1" x14ac:dyDescent="0.3">
      <c r="A10" s="31" t="s">
        <v>15</v>
      </c>
      <c r="B10" s="41">
        <v>387</v>
      </c>
      <c r="C10" s="42">
        <f>B10*5812.32</f>
        <v>2249367.84</v>
      </c>
      <c r="D10" s="44">
        <v>1500</v>
      </c>
      <c r="E10" s="42">
        <f>D10*45.05</f>
        <v>67575</v>
      </c>
      <c r="F10" s="44">
        <v>1350</v>
      </c>
      <c r="G10" s="42">
        <f>F10*100.49</f>
        <v>135661.5</v>
      </c>
      <c r="H10" s="44">
        <v>90000</v>
      </c>
      <c r="I10" s="42">
        <f>H10*6.1</f>
        <v>549000</v>
      </c>
      <c r="J10" s="44">
        <v>6000</v>
      </c>
      <c r="K10" s="42">
        <f>J10*3.45</f>
        <v>20700</v>
      </c>
      <c r="L10" s="42">
        <f>C10+E10+G10+K10+I10</f>
        <v>3022304.34</v>
      </c>
    </row>
    <row r="11" spans="1:12" s="32" customFormat="1" ht="16.5" thickBot="1" x14ac:dyDescent="0.3">
      <c r="A11" s="33" t="s">
        <v>16</v>
      </c>
      <c r="B11" s="45">
        <f>B10</f>
        <v>387</v>
      </c>
      <c r="C11" s="46">
        <f t="shared" ref="C11:L11" si="0">C10</f>
        <v>2249367.84</v>
      </c>
      <c r="D11" s="45">
        <f t="shared" si="0"/>
        <v>1500</v>
      </c>
      <c r="E11" s="46">
        <f t="shared" si="0"/>
        <v>67575</v>
      </c>
      <c r="F11" s="45">
        <f t="shared" si="0"/>
        <v>1350</v>
      </c>
      <c r="G11" s="46">
        <f t="shared" si="0"/>
        <v>135661.5</v>
      </c>
      <c r="H11" s="49">
        <f t="shared" si="0"/>
        <v>90000</v>
      </c>
      <c r="I11" s="46">
        <f>H11*6.1</f>
        <v>549000</v>
      </c>
      <c r="J11" s="49">
        <f t="shared" si="0"/>
        <v>6000</v>
      </c>
      <c r="K11" s="46">
        <f t="shared" si="0"/>
        <v>20700</v>
      </c>
      <c r="L11" s="46">
        <f t="shared" si="0"/>
        <v>3022304.34</v>
      </c>
    </row>
    <row r="12" spans="1:12" s="21" customFormat="1" ht="18.75" x14ac:dyDescent="0.3">
      <c r="A12" s="8"/>
      <c r="B12"/>
      <c r="C12"/>
      <c r="D12"/>
      <c r="E12"/>
      <c r="F12"/>
      <c r="G12"/>
      <c r="H12"/>
      <c r="I12"/>
      <c r="J12"/>
      <c r="K12"/>
    </row>
    <row r="13" spans="1:12" ht="15.75" x14ac:dyDescent="0.25">
      <c r="A13" s="22"/>
      <c r="B13" s="22"/>
      <c r="C13" s="22"/>
      <c r="D13" s="22"/>
      <c r="E13" s="22"/>
      <c r="F13" s="22"/>
    </row>
    <row r="14" spans="1:12" ht="15.75" x14ac:dyDescent="0.25">
      <c r="A14" s="22"/>
      <c r="B14" s="22"/>
      <c r="C14" s="22"/>
      <c r="D14" s="22"/>
      <c r="E14" s="22"/>
      <c r="F14" s="39"/>
    </row>
    <row r="15" spans="1:12" ht="15.75" x14ac:dyDescent="0.25">
      <c r="A15" s="22"/>
      <c r="B15" s="22"/>
      <c r="C15" s="22"/>
      <c r="D15" s="22"/>
      <c r="E15" s="22"/>
      <c r="F15" s="73"/>
    </row>
    <row r="16" spans="1:12" ht="15.75" x14ac:dyDescent="0.25">
      <c r="A16" s="22"/>
      <c r="B16" s="22"/>
      <c r="C16" s="22"/>
      <c r="D16" s="22"/>
      <c r="E16" s="22"/>
      <c r="F16" s="22"/>
    </row>
    <row r="17" spans="1:6" ht="15.75" x14ac:dyDescent="0.25">
      <c r="A17" s="22"/>
      <c r="B17" s="22"/>
      <c r="C17" s="22"/>
      <c r="D17" s="22"/>
      <c r="E17" s="22"/>
      <c r="F17" s="22"/>
    </row>
    <row r="18" spans="1:6" ht="15.75" x14ac:dyDescent="0.25">
      <c r="A18" s="22"/>
      <c r="B18" s="22"/>
      <c r="C18" s="22"/>
      <c r="D18" s="22"/>
      <c r="E18" s="22"/>
      <c r="F18" s="22"/>
    </row>
    <row r="19" spans="1:6" ht="15.75" x14ac:dyDescent="0.25">
      <c r="A19" s="22"/>
      <c r="B19" s="22"/>
      <c r="C19" s="22"/>
      <c r="D19" s="22"/>
      <c r="E19" s="22"/>
      <c r="F19" s="22"/>
    </row>
    <row r="20" spans="1:6" ht="15.75" x14ac:dyDescent="0.25">
      <c r="A20" s="22"/>
      <c r="B20" s="22"/>
      <c r="C20" s="22"/>
      <c r="D20" s="22"/>
      <c r="E20" s="22"/>
      <c r="F20" s="22"/>
    </row>
    <row r="21" spans="1:6" ht="15.75" x14ac:dyDescent="0.25">
      <c r="A21" s="22"/>
      <c r="B21" s="22"/>
      <c r="C21" s="22"/>
      <c r="D21" s="22"/>
      <c r="E21" s="22"/>
      <c r="F21" s="22"/>
    </row>
    <row r="22" spans="1:6" ht="15.75" x14ac:dyDescent="0.25">
      <c r="A22" s="22"/>
      <c r="B22" s="22"/>
      <c r="C22" s="22"/>
      <c r="D22" s="22"/>
      <c r="E22" s="22"/>
      <c r="F22" s="22"/>
    </row>
    <row r="23" spans="1:6" ht="15.75" x14ac:dyDescent="0.25">
      <c r="A23" s="22"/>
      <c r="B23" s="22"/>
      <c r="C23" s="22"/>
      <c r="D23" s="22"/>
      <c r="E23" s="22"/>
      <c r="F23" s="22"/>
    </row>
    <row r="24" spans="1:6" ht="15.75" x14ac:dyDescent="0.25">
      <c r="A24" s="22"/>
      <c r="B24" s="22"/>
      <c r="C24" s="22"/>
      <c r="D24" s="22"/>
      <c r="E24" s="22"/>
      <c r="F24" s="22"/>
    </row>
    <row r="25" spans="1:6" ht="15.75" x14ac:dyDescent="0.25">
      <c r="A25" s="22"/>
      <c r="B25" s="22"/>
      <c r="C25" s="22"/>
      <c r="D25" s="22"/>
      <c r="E25" s="22"/>
      <c r="F25" s="22"/>
    </row>
    <row r="26" spans="1:6" ht="15.75" x14ac:dyDescent="0.25">
      <c r="A26" s="22"/>
      <c r="B26" s="22"/>
      <c r="C26" s="22"/>
      <c r="D26" s="22"/>
      <c r="E26" s="22"/>
      <c r="F26" s="22"/>
    </row>
    <row r="27" spans="1:6" ht="15.75" x14ac:dyDescent="0.25">
      <c r="A27" s="22"/>
      <c r="B27" s="22"/>
      <c r="C27" s="22"/>
      <c r="D27" s="22"/>
      <c r="E27" s="22"/>
      <c r="F27" s="22"/>
    </row>
    <row r="28" spans="1:6" ht="15.75" x14ac:dyDescent="0.25">
      <c r="A28" s="22"/>
      <c r="B28" s="22"/>
      <c r="C28" s="22"/>
      <c r="D28" s="22"/>
      <c r="E28" s="22"/>
      <c r="F28" s="22"/>
    </row>
    <row r="29" spans="1:6" ht="15.75" x14ac:dyDescent="0.25">
      <c r="A29" s="22"/>
      <c r="B29" s="22"/>
      <c r="C29" s="22"/>
      <c r="D29" s="22"/>
      <c r="E29" s="22"/>
      <c r="F29" s="22"/>
    </row>
    <row r="30" spans="1:6" ht="15.75" x14ac:dyDescent="0.25">
      <c r="A30" s="22"/>
      <c r="B30" s="22"/>
      <c r="C30" s="22"/>
      <c r="D30" s="22"/>
      <c r="E30" s="22"/>
      <c r="F30" s="22"/>
    </row>
    <row r="31" spans="1:6" ht="15.75" x14ac:dyDescent="0.25">
      <c r="A31" s="22"/>
      <c r="B31" s="22"/>
      <c r="C31" s="22"/>
      <c r="D31" s="22"/>
      <c r="E31" s="22"/>
      <c r="F31" s="22"/>
    </row>
    <row r="32" spans="1:6" ht="15.75" x14ac:dyDescent="0.25">
      <c r="A32" s="22"/>
      <c r="B32" s="22"/>
      <c r="C32" s="22"/>
      <c r="D32" s="22"/>
      <c r="E32" s="22"/>
      <c r="F32" s="22"/>
    </row>
    <row r="33" spans="1:6" ht="15.75" x14ac:dyDescent="0.25">
      <c r="A33" s="22"/>
      <c r="B33" s="22"/>
      <c r="C33" s="22"/>
      <c r="D33" s="22"/>
      <c r="E33" s="22"/>
      <c r="F33" s="22"/>
    </row>
    <row r="34" spans="1:6" ht="15.75" x14ac:dyDescent="0.25">
      <c r="A34" s="22"/>
      <c r="B34" s="22"/>
      <c r="C34" s="22"/>
      <c r="D34" s="22"/>
      <c r="E34" s="22"/>
      <c r="F34" s="22"/>
    </row>
    <row r="35" spans="1:6" ht="15.75" x14ac:dyDescent="0.25">
      <c r="A35" s="22"/>
      <c r="B35" s="22"/>
      <c r="C35" s="22"/>
      <c r="D35" s="22"/>
      <c r="E35" s="22"/>
      <c r="F35" s="22"/>
    </row>
    <row r="36" spans="1:6" ht="15.75" x14ac:dyDescent="0.25">
      <c r="A36" s="22"/>
      <c r="B36" s="22"/>
      <c r="C36" s="22"/>
      <c r="D36" s="22"/>
      <c r="E36" s="22"/>
      <c r="F36" s="22"/>
    </row>
    <row r="37" spans="1:6" ht="15.75" x14ac:dyDescent="0.25">
      <c r="A37" s="22"/>
      <c r="B37" s="22"/>
      <c r="C37" s="22"/>
      <c r="D37" s="22"/>
      <c r="E37" s="22"/>
      <c r="F37" s="22"/>
    </row>
    <row r="38" spans="1:6" ht="15.75" x14ac:dyDescent="0.25">
      <c r="A38" s="22"/>
      <c r="B38" s="22"/>
      <c r="C38" s="22"/>
      <c r="D38" s="22"/>
      <c r="E38" s="22"/>
      <c r="F38" s="22"/>
    </row>
    <row r="39" spans="1:6" ht="15.75" x14ac:dyDescent="0.25">
      <c r="A39" s="22"/>
      <c r="B39" s="22"/>
      <c r="C39" s="22"/>
      <c r="D39" s="22"/>
      <c r="E39" s="22"/>
      <c r="F39" s="22"/>
    </row>
  </sheetData>
  <mergeCells count="10">
    <mergeCell ref="G1:L1"/>
    <mergeCell ref="G2:L2"/>
    <mergeCell ref="G3:L3"/>
    <mergeCell ref="A5:K5"/>
    <mergeCell ref="A7:A8"/>
    <mergeCell ref="B7:C7"/>
    <mergeCell ref="D7:E7"/>
    <mergeCell ref="F7:G7"/>
    <mergeCell ref="H7:K7"/>
    <mergeCell ref="L7:L8"/>
  </mergeCells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I10" sqref="I10"/>
    </sheetView>
  </sheetViews>
  <sheetFormatPr defaultRowHeight="15" x14ac:dyDescent="0.25"/>
  <cols>
    <col min="1" max="1" width="17.28515625" customWidth="1"/>
    <col min="2" max="2" width="14.5703125" customWidth="1"/>
    <col min="3" max="3" width="12.7109375" customWidth="1"/>
    <col min="4" max="4" width="12.5703125" customWidth="1"/>
    <col min="5" max="5" width="14" customWidth="1"/>
    <col min="6" max="6" width="13.7109375" customWidth="1"/>
    <col min="7" max="7" width="13.28515625" customWidth="1"/>
    <col min="8" max="8" width="16" customWidth="1"/>
    <col min="9" max="9" width="14.42578125" customWidth="1"/>
    <col min="10" max="10" width="13.28515625" customWidth="1"/>
    <col min="11" max="12" width="15.140625" customWidth="1"/>
  </cols>
  <sheetData>
    <row r="1" spans="1:12" ht="15.75" x14ac:dyDescent="0.25">
      <c r="A1" s="24"/>
      <c r="F1" s="20"/>
      <c r="G1" s="106" t="s">
        <v>56</v>
      </c>
      <c r="H1" s="106"/>
      <c r="I1" s="106"/>
      <c r="J1" s="106"/>
      <c r="K1" s="106"/>
      <c r="L1" s="106"/>
    </row>
    <row r="2" spans="1:12" ht="15.75" x14ac:dyDescent="0.25">
      <c r="A2" s="2"/>
      <c r="F2" s="20"/>
      <c r="G2" s="106" t="s">
        <v>0</v>
      </c>
      <c r="H2" s="106"/>
      <c r="I2" s="106"/>
      <c r="J2" s="106"/>
      <c r="K2" s="106"/>
      <c r="L2" s="106"/>
    </row>
    <row r="3" spans="1:12" ht="30.75" customHeight="1" x14ac:dyDescent="0.25">
      <c r="A3" s="25"/>
      <c r="F3" s="20"/>
      <c r="G3" s="111" t="s">
        <v>31</v>
      </c>
      <c r="H3" s="111"/>
      <c r="I3" s="111"/>
      <c r="J3" s="111"/>
      <c r="K3" s="111"/>
      <c r="L3" s="111"/>
    </row>
    <row r="4" spans="1:12" ht="18.75" x14ac:dyDescent="0.3">
      <c r="A4" s="26"/>
      <c r="L4" s="20"/>
    </row>
    <row r="5" spans="1:12" ht="18.75" x14ac:dyDescent="0.3">
      <c r="A5" s="110" t="s">
        <v>58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20"/>
    </row>
    <row r="6" spans="1:12" ht="19.5" thickBot="1" x14ac:dyDescent="0.35">
      <c r="A6" s="75"/>
      <c r="L6" s="37"/>
    </row>
    <row r="7" spans="1:12" ht="16.5" thickBot="1" x14ac:dyDescent="0.3">
      <c r="A7" s="112" t="s">
        <v>18</v>
      </c>
      <c r="B7" s="107" t="s">
        <v>19</v>
      </c>
      <c r="C7" s="109"/>
      <c r="D7" s="107" t="s">
        <v>20</v>
      </c>
      <c r="E7" s="109"/>
      <c r="F7" s="107" t="s">
        <v>21</v>
      </c>
      <c r="G7" s="109"/>
      <c r="H7" s="107" t="s">
        <v>22</v>
      </c>
      <c r="I7" s="108"/>
      <c r="J7" s="108"/>
      <c r="K7" s="109"/>
      <c r="L7" s="114" t="s">
        <v>52</v>
      </c>
    </row>
    <row r="8" spans="1:12" ht="73.5" customHeight="1" thickBot="1" x14ac:dyDescent="0.3">
      <c r="A8" s="113"/>
      <c r="B8" s="28" t="s">
        <v>23</v>
      </c>
      <c r="C8" s="29" t="s">
        <v>24</v>
      </c>
      <c r="D8" s="28" t="s">
        <v>25</v>
      </c>
      <c r="E8" s="29" t="s">
        <v>24</v>
      </c>
      <c r="F8" s="28" t="s">
        <v>25</v>
      </c>
      <c r="G8" s="29" t="s">
        <v>24</v>
      </c>
      <c r="H8" s="28" t="s">
        <v>53</v>
      </c>
      <c r="I8" s="29" t="s">
        <v>24</v>
      </c>
      <c r="J8" s="28" t="s">
        <v>27</v>
      </c>
      <c r="K8" s="29" t="s">
        <v>24</v>
      </c>
      <c r="L8" s="115"/>
    </row>
    <row r="9" spans="1:12" ht="16.5" thickBot="1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ht="48.75" customHeight="1" thickBot="1" x14ac:dyDescent="0.3">
      <c r="A10" s="31" t="s">
        <v>15</v>
      </c>
      <c r="B10" s="41">
        <v>387</v>
      </c>
      <c r="C10" s="42">
        <f>B10*5812.32</f>
        <v>2249367.84</v>
      </c>
      <c r="D10" s="44">
        <v>1500</v>
      </c>
      <c r="E10" s="42">
        <f>D10*45.05</f>
        <v>67575</v>
      </c>
      <c r="F10" s="44">
        <v>1350</v>
      </c>
      <c r="G10" s="42">
        <f>F10*100.49</f>
        <v>135661.5</v>
      </c>
      <c r="H10" s="44">
        <v>90000</v>
      </c>
      <c r="I10" s="42">
        <f>H10*9</f>
        <v>810000</v>
      </c>
      <c r="J10" s="44">
        <v>6000</v>
      </c>
      <c r="K10" s="42">
        <f>J10*3.45</f>
        <v>20700</v>
      </c>
      <c r="L10" s="42">
        <f>C10+E10+G10+K10+I10</f>
        <v>3283304.34</v>
      </c>
    </row>
    <row r="11" spans="1:12" ht="16.5" thickBot="1" x14ac:dyDescent="0.3">
      <c r="A11" s="33" t="s">
        <v>16</v>
      </c>
      <c r="B11" s="45">
        <f>B10</f>
        <v>387</v>
      </c>
      <c r="C11" s="46">
        <f t="shared" ref="C11:L11" si="0">C10</f>
        <v>2249367.84</v>
      </c>
      <c r="D11" s="45">
        <f t="shared" si="0"/>
        <v>1500</v>
      </c>
      <c r="E11" s="46">
        <f t="shared" si="0"/>
        <v>67575</v>
      </c>
      <c r="F11" s="45">
        <f t="shared" si="0"/>
        <v>1350</v>
      </c>
      <c r="G11" s="46">
        <f t="shared" si="0"/>
        <v>135661.5</v>
      </c>
      <c r="H11" s="49">
        <f t="shared" si="0"/>
        <v>90000</v>
      </c>
      <c r="I11" s="46">
        <f>H11*9</f>
        <v>810000</v>
      </c>
      <c r="J11" s="49">
        <f t="shared" si="0"/>
        <v>6000</v>
      </c>
      <c r="K11" s="46">
        <f t="shared" si="0"/>
        <v>20700</v>
      </c>
      <c r="L11" s="46">
        <f t="shared" si="0"/>
        <v>3283304.34</v>
      </c>
    </row>
  </sheetData>
  <mergeCells count="10">
    <mergeCell ref="G1:L1"/>
    <mergeCell ref="G2:L2"/>
    <mergeCell ref="G3:L3"/>
    <mergeCell ref="A5:K5"/>
    <mergeCell ref="A7:A8"/>
    <mergeCell ref="B7:C7"/>
    <mergeCell ref="D7:E7"/>
    <mergeCell ref="F7:G7"/>
    <mergeCell ref="H7:K7"/>
    <mergeCell ref="L7:L8"/>
  </mergeCells>
  <pageMargins left="0.7" right="0.7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Дод 1 Енергоносії</vt:lpstr>
      <vt:lpstr>дод 2 Фінансова підтримка</vt:lpstr>
      <vt:lpstr>дод 3 ВСЬОГО</vt:lpstr>
      <vt:lpstr>Додаток 4 Енергоносії 2022</vt:lpstr>
      <vt:lpstr>Додаток 5 Енергоносії 2023</vt:lpstr>
      <vt:lpstr>'дод 2 Фінансова підтримка'!Заголовки_для_печати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2022-11-07T09:40:20Z</cp:lastPrinted>
  <dcterms:created xsi:type="dcterms:W3CDTF">2019-01-25T10:57:05Z</dcterms:created>
  <dcterms:modified xsi:type="dcterms:W3CDTF">2022-11-07T09:40:39Z</dcterms:modified>
</cp:coreProperties>
</file>